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https://hanzenl.sharepoint.com/sites/SustainablePreGrad/Gedeelde documenten/General/1. Opdracht Freiia/1.4 Concept fase/2. Productie - JS &amp; PB/werkmap jelle/"/>
    </mc:Choice>
  </mc:AlternateContent>
  <xr:revisionPtr revIDLastSave="0" documentId="8_{3495A9D8-3B11-4B14-803F-0806B3308020}" xr6:coauthVersionLast="47" xr6:coauthVersionMax="47" xr10:uidLastSave="{00000000-0000-0000-0000-000000000000}"/>
  <bookViews>
    <workbookView xWindow="2160" yWindow="1515" windowWidth="25305" windowHeight="14715" xr2:uid="{079F1384-929B-4741-95F0-32308C1E3A5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O25" i="1"/>
  <c r="O23" i="1"/>
  <c r="O24" i="1"/>
  <c r="O22" i="1"/>
  <c r="R23" i="1"/>
  <c r="R24" i="1"/>
  <c r="R22" i="1"/>
  <c r="G11" i="1"/>
  <c r="G4" i="1"/>
  <c r="H17" i="1"/>
  <c r="H18" i="1"/>
  <c r="C5" i="1"/>
  <c r="C6" i="1"/>
  <c r="C12" i="1"/>
  <c r="C11" i="1"/>
  <c r="C10" i="1"/>
  <c r="E10" i="1"/>
  <c r="I27" i="1"/>
  <c r="L25" i="1"/>
  <c r="E6" i="1"/>
  <c r="E12" i="1"/>
  <c r="E11" i="1"/>
  <c r="E5" i="1"/>
  <c r="E4" i="1" s="1"/>
  <c r="E9" i="1" l="1"/>
  <c r="E18" i="1" s="1"/>
  <c r="G18" i="1" s="1"/>
  <c r="D4" i="1"/>
  <c r="D9" i="1"/>
  <c r="F17" i="1"/>
  <c r="E17" i="1"/>
  <c r="G17" i="1" s="1"/>
  <c r="F18" i="1" l="1"/>
</calcChain>
</file>

<file path=xl/sharedStrings.xml><?xml version="1.0" encoding="utf-8"?>
<sst xmlns="http://schemas.openxmlformats.org/spreadsheetml/2006/main" count="48" uniqueCount="33">
  <si>
    <t>berekening oppervlakte</t>
  </si>
  <si>
    <t>Pouch:</t>
  </si>
  <si>
    <t>m2</t>
  </si>
  <si>
    <t>pouch is 35 gram</t>
  </si>
  <si>
    <t>2x</t>
  </si>
  <si>
    <t>cm2</t>
  </si>
  <si>
    <t>Tote ong:</t>
  </si>
  <si>
    <t>dichtheid materiaal</t>
  </si>
  <si>
    <t>tas is 130 gram</t>
  </si>
  <si>
    <t>Type tas</t>
  </si>
  <si>
    <t>Hoeveelheid tassen (invullen)</t>
  </si>
  <si>
    <t>Verliespercentage (invullen)</t>
  </si>
  <si>
    <t>Tenten nodig</t>
  </si>
  <si>
    <t>Onafgerond</t>
  </si>
  <si>
    <t>m2 tentdoek</t>
  </si>
  <si>
    <t>geschat kg</t>
  </si>
  <si>
    <t>Pouch</t>
  </si>
  <si>
    <t>Tote</t>
  </si>
  <si>
    <t>https://www.decathlon.nl/p/kampeertent-voor-2-personen-mh100/_/R-p-303295?mc=8513471&amp;c=Grijs_Groenblauw_Caribisch%20groen</t>
  </si>
  <si>
    <t>oppervlakte</t>
  </si>
  <si>
    <t>130x210</t>
  </si>
  <si>
    <t>1/2 x 210 x 107 2 keer</t>
  </si>
  <si>
    <t>1/2 x 130 x 107</t>
  </si>
  <si>
    <t>pouch max aantal met 35% correctie</t>
  </si>
  <si>
    <t>tote max aantal met 35% correctie</t>
  </si>
  <si>
    <t>https://www.bol.com/nl/nl/p/camping-tent-voor-2-personen-blauw-pop-up-tent-automatische-tent-snel-opzetten-voor-festival-camping-en-picknicken-tent-opzetbaar-in-3-seconden/9300000184985575</t>
  </si>
  <si>
    <t>https://jysk.nl/tuin/tenten/tent-munkholm-2-persoons-groen/grijs</t>
  </si>
  <si>
    <t>Teststuk tent:</t>
  </si>
  <si>
    <t>71x89</t>
  </si>
  <si>
    <t>Gewicht</t>
  </si>
  <si>
    <t>69g</t>
  </si>
  <si>
    <t>109g/m2</t>
  </si>
  <si>
    <t>0.109kg/m2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</si>
</sst>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3" borderId="4" xfId="0" applyFill="1" applyBorder="1"/>
    <xf numFmtId="0" fontId="0" fillId="3" borderId="5" xfId="0" applyFill="1" applyBorder="1"/>
    <xf numFmtId="164" fontId="0" fillId="3" borderId="5" xfId="0" applyNumberFormat="1" applyFill="1" applyBorder="1"/>
    <xf numFmtId="0" fontId="0" fillId="3" borderId="6" xfId="0" applyFill="1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164" fontId="0" fillId="3" borderId="2" xfId="0" applyNumberFormat="1" applyFill="1" applyBorder="1"/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ysk.nl/tuin/tenten/tent-munkholm-2-persoons-groen/grijs" TargetMode="External"/><Relationship Id="rId2" Type="http://schemas.openxmlformats.org/officeDocument/2006/relationships/hyperlink" Target="https://www.decathlon.nl/p/kampeertent-voor-2-personen-mh100/_/R-p-303295?mc=8513471&amp;c=Grijs_Groenblauw_Caribisch%20groen" TargetMode="External"/><Relationship Id="rId1" Type="http://schemas.openxmlformats.org/officeDocument/2006/relationships/hyperlink" Target="https://www.bol.com/nl/nl/p/camping-tent-voor-2-personen-blauw-pop-up-tent-automatische-tent-snel-opzetten-voor-festival-camping-en-picknicken-tent-opzetbaar-in-3-seconden/9300000184985575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9242E-4078-49E5-9576-C8763A8D0A9B}">
  <dimension ref="B2:R28"/>
  <sheetViews>
    <sheetView tabSelected="1" zoomScale="85" zoomScaleNormal="85" workbookViewId="0">
      <selection activeCell="N25" sqref="N25"/>
    </sheetView>
  </sheetViews>
  <sheetFormatPr defaultRowHeight="15"/>
  <cols>
    <col min="2" max="2" width="10" customWidth="1"/>
    <col min="3" max="3" width="27.5703125" customWidth="1"/>
    <col min="4" max="4" width="26.28515625" customWidth="1"/>
    <col min="5" max="5" width="13.140625" customWidth="1"/>
    <col min="6" max="6" width="12.28515625" customWidth="1"/>
    <col min="7" max="7" width="18.5703125" bestFit="1" customWidth="1"/>
    <col min="8" max="8" width="25.28515625" bestFit="1" customWidth="1"/>
    <col min="14" max="14" width="30.5703125" bestFit="1" customWidth="1"/>
    <col min="15" max="15" width="9.7109375" bestFit="1" customWidth="1"/>
    <col min="17" max="17" width="28.5703125" bestFit="1" customWidth="1"/>
  </cols>
  <sheetData>
    <row r="2" spans="2:8">
      <c r="B2" t="s">
        <v>0</v>
      </c>
    </row>
    <row r="4" spans="2:8">
      <c r="C4" t="s">
        <v>1</v>
      </c>
      <c r="D4">
        <f>C5+(C6*2)+(C7*2)</f>
        <v>2980</v>
      </c>
      <c r="E4">
        <f>SUM(E5:E7)</f>
        <v>0.29799999999999999</v>
      </c>
      <c r="F4" t="s">
        <v>2</v>
      </c>
      <c r="G4">
        <f>E4*186.8</f>
        <v>55.666400000000003</v>
      </c>
      <c r="H4" t="s">
        <v>3</v>
      </c>
    </row>
    <row r="5" spans="2:8">
      <c r="B5" t="s">
        <v>4</v>
      </c>
      <c r="C5">
        <f>7*36</f>
        <v>252</v>
      </c>
      <c r="D5" t="s">
        <v>5</v>
      </c>
      <c r="E5">
        <f>(C5/10000)</f>
        <v>2.52E-2</v>
      </c>
    </row>
    <row r="6" spans="2:8">
      <c r="B6" t="s">
        <v>4</v>
      </c>
      <c r="C6">
        <f>31*44</f>
        <v>1364</v>
      </c>
      <c r="D6" t="s">
        <v>5</v>
      </c>
      <c r="E6">
        <f t="shared" ref="E6" si="0">(C6/10000)*2</f>
        <v>0.27279999999999999</v>
      </c>
    </row>
    <row r="9" spans="2:8">
      <c r="C9" t="s">
        <v>6</v>
      </c>
      <c r="D9">
        <f>(C10*2)+(C11*2)+(C12*2)+(C13*2)</f>
        <v>6958</v>
      </c>
      <c r="E9">
        <f>SUM(E10:E13)</f>
        <v>0.69579999999999997</v>
      </c>
      <c r="F9" t="s">
        <v>2</v>
      </c>
      <c r="G9" t="s">
        <v>7</v>
      </c>
      <c r="H9" t="s">
        <v>8</v>
      </c>
    </row>
    <row r="10" spans="2:8">
      <c r="B10" t="s">
        <v>4</v>
      </c>
      <c r="C10">
        <f>70*37</f>
        <v>2590</v>
      </c>
      <c r="D10" t="s">
        <v>5</v>
      </c>
      <c r="E10">
        <f>(C10/10000)*2</f>
        <v>0.51800000000000002</v>
      </c>
    </row>
    <row r="11" spans="2:8">
      <c r="B11" t="s">
        <v>4</v>
      </c>
      <c r="C11">
        <f>7*42</f>
        <v>294</v>
      </c>
      <c r="D11" t="s">
        <v>5</v>
      </c>
      <c r="E11">
        <f t="shared" ref="E11:E12" si="1">(C11/10000)*2</f>
        <v>5.8799999999999998E-2</v>
      </c>
      <c r="G11">
        <f>186.8*E9</f>
        <v>129.97543999999999</v>
      </c>
    </row>
    <row r="12" spans="2:8">
      <c r="B12" t="s">
        <v>4</v>
      </c>
      <c r="C12">
        <f>85*7</f>
        <v>595</v>
      </c>
      <c r="D12" t="s">
        <v>5</v>
      </c>
      <c r="E12">
        <f t="shared" si="1"/>
        <v>0.11899999999999999</v>
      </c>
    </row>
    <row r="16" spans="2:8">
      <c r="B16" s="5" t="s">
        <v>9</v>
      </c>
      <c r="C16" s="6" t="s">
        <v>10</v>
      </c>
      <c r="D16" s="6" t="s">
        <v>11</v>
      </c>
      <c r="E16" s="6" t="s">
        <v>12</v>
      </c>
      <c r="F16" s="6" t="s">
        <v>13</v>
      </c>
      <c r="G16" s="6" t="s">
        <v>14</v>
      </c>
      <c r="H16" s="7" t="s">
        <v>15</v>
      </c>
    </row>
    <row r="17" spans="2:18">
      <c r="B17" s="8" t="s">
        <v>16</v>
      </c>
      <c r="C17" s="9">
        <v>100</v>
      </c>
      <c r="D17" s="9">
        <v>35</v>
      </c>
      <c r="E17" s="9">
        <f>ROUNDUP((E4*C17)/(L25*(1-(D17/100))),0)</f>
        <v>7</v>
      </c>
      <c r="F17" s="9">
        <f>(E4*C17)/(L25*(1-(D17/100)))</f>
        <v>6.9062747445875745</v>
      </c>
      <c r="G17" s="10">
        <f>E17*$L$25</f>
        <v>46.468333333333327</v>
      </c>
      <c r="H17" s="11">
        <f>(0.1868*E4*C$17)</f>
        <v>5.5666399999999996</v>
      </c>
    </row>
    <row r="18" spans="2:18">
      <c r="B18" s="12" t="s">
        <v>17</v>
      </c>
      <c r="C18" s="13">
        <v>100</v>
      </c>
      <c r="D18" s="13">
        <v>35</v>
      </c>
      <c r="E18" s="13">
        <f>ROUNDUP((E9*C18)/(L25*(1-(D18/100))),0)</f>
        <v>17</v>
      </c>
      <c r="F18" s="13">
        <f>(E9*C18)/(L25*(1-(D18/100)))</f>
        <v>16.125456266053806</v>
      </c>
      <c r="G18" s="14">
        <f>E18*$L$25</f>
        <v>112.85166666666666</v>
      </c>
      <c r="H18" s="15">
        <f>(0.1868*E9*C$17)</f>
        <v>12.997544</v>
      </c>
    </row>
    <row r="19" spans="2:18">
      <c r="B19" s="2"/>
      <c r="C19" s="3"/>
      <c r="D19" s="3"/>
      <c r="E19" s="3"/>
      <c r="F19" s="3"/>
      <c r="G19" s="16"/>
      <c r="H19" s="4"/>
    </row>
    <row r="22" spans="2:18">
      <c r="B22" s="1" t="s">
        <v>18</v>
      </c>
      <c r="E22" t="s">
        <v>19</v>
      </c>
      <c r="G22" t="s">
        <v>20</v>
      </c>
      <c r="H22" t="s">
        <v>21</v>
      </c>
      <c r="J22" t="s">
        <v>22</v>
      </c>
      <c r="L22">
        <v>6.3680000000000003</v>
      </c>
      <c r="N22" t="s">
        <v>23</v>
      </c>
      <c r="O22" s="17">
        <f>(L22*0.65)/E$4</f>
        <v>13.889932885906044</v>
      </c>
      <c r="Q22" t="s">
        <v>24</v>
      </c>
      <c r="R22">
        <f>ROUNDDOWN((L22*0.65)/E$9,0)</f>
        <v>5</v>
      </c>
    </row>
    <row r="23" spans="2:18">
      <c r="B23" s="1" t="s">
        <v>25</v>
      </c>
      <c r="E23" t="s">
        <v>19</v>
      </c>
      <c r="L23">
        <v>7.3869999999999996</v>
      </c>
      <c r="N23" t="s">
        <v>23</v>
      </c>
      <c r="O23" s="17">
        <f t="shared" ref="O23:O25" si="2">(L23*0.65)/E$4</f>
        <v>16.112583892617451</v>
      </c>
      <c r="Q23" t="s">
        <v>24</v>
      </c>
      <c r="R23">
        <f t="shared" ref="R23:R25" si="3">ROUNDDOWN((L23*0.65)/E$9,0)</f>
        <v>6</v>
      </c>
    </row>
    <row r="24" spans="2:18">
      <c r="B24" s="1" t="s">
        <v>26</v>
      </c>
      <c r="E24" t="s">
        <v>19</v>
      </c>
      <c r="L24">
        <v>6.16</v>
      </c>
      <c r="N24" t="s">
        <v>23</v>
      </c>
      <c r="O24" s="17">
        <f t="shared" si="2"/>
        <v>13.436241610738257</v>
      </c>
      <c r="Q24" t="s">
        <v>24</v>
      </c>
      <c r="R24">
        <f t="shared" si="3"/>
        <v>5</v>
      </c>
    </row>
    <row r="25" spans="2:18">
      <c r="L25">
        <f>AVERAGE(L22:L24)</f>
        <v>6.6383333333333328</v>
      </c>
      <c r="O25" s="17">
        <f t="shared" si="2"/>
        <v>14.479586129753914</v>
      </c>
      <c r="R25">
        <f t="shared" si="3"/>
        <v>6</v>
      </c>
    </row>
    <row r="27" spans="2:18">
      <c r="F27" t="s">
        <v>27</v>
      </c>
      <c r="H27" t="s">
        <v>28</v>
      </c>
      <c r="I27">
        <f>71*89</f>
        <v>6319</v>
      </c>
    </row>
    <row r="28" spans="2:18">
      <c r="F28" t="s">
        <v>29</v>
      </c>
      <c r="H28" t="s">
        <v>30</v>
      </c>
      <c r="I28" t="s">
        <v>31</v>
      </c>
      <c r="J28" t="s">
        <v>32</v>
      </c>
    </row>
  </sheetData>
  <hyperlinks>
    <hyperlink ref="B23" r:id="rId1" xr:uid="{47D8C29E-DDCD-46ED-990B-407729031FCC}"/>
    <hyperlink ref="B22" r:id="rId2" xr:uid="{55C70BC7-4BE0-4724-B947-7BE003066198}"/>
    <hyperlink ref="B24" r:id="rId3" xr:uid="{2A93C2AC-9C6E-40D3-870A-8D24AF52F686}"/>
  </hyperlinks>
  <pageMargins left="0.7" right="0.7" top="0.75" bottom="0.75" header="0.3" footer="0.3"/>
  <pageSetup paperSize="9" orientation="portrait" horizontalDpi="1200" verticalDpi="120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918c83-ba9c-4e86-9e7b-79673a5408a7">
      <Terms xmlns="http://schemas.microsoft.com/office/infopath/2007/PartnerControls"/>
    </lcf76f155ced4ddcb4097134ff3c332f>
    <TaxCatchAll xmlns="4f51ab07-23d0-4b16-9146-fc62f73565f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93F67C4DD9C4A9F928FA93702FFD3" ma:contentTypeVersion="13" ma:contentTypeDescription="Een nieuw document maken." ma:contentTypeScope="" ma:versionID="2f06b32ab403c8e6eb4e266c5f525e97">
  <xsd:schema xmlns:xsd="http://www.w3.org/2001/XMLSchema" xmlns:xs="http://www.w3.org/2001/XMLSchema" xmlns:p="http://schemas.microsoft.com/office/2006/metadata/properties" xmlns:ns2="d8918c83-ba9c-4e86-9e7b-79673a5408a7" xmlns:ns3="4f51ab07-23d0-4b16-9146-fc62f73565fb" targetNamespace="http://schemas.microsoft.com/office/2006/metadata/properties" ma:root="true" ma:fieldsID="e3686b92959f1e781dd55b1b8835b791" ns2:_="" ns3:_="">
    <xsd:import namespace="d8918c83-ba9c-4e86-9e7b-79673a5408a7"/>
    <xsd:import namespace="4f51ab07-23d0-4b16-9146-fc62f73565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18c83-ba9c-4e86-9e7b-79673a5408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b99c9bf4-d278-4956-b571-4365f6ed0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1ab07-23d0-4b16-9146-fc62f73565f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9555b07-7a59-4b65-973b-8ba3d6e7266e}" ma:internalName="TaxCatchAll" ma:showField="CatchAllData" ma:web="4f51ab07-23d0-4b16-9146-fc62f73565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5EBBFB-BD74-4F64-B13B-AF5BE027469D}"/>
</file>

<file path=customXml/itemProps2.xml><?xml version="1.0" encoding="utf-8"?>
<ds:datastoreItem xmlns:ds="http://schemas.openxmlformats.org/officeDocument/2006/customXml" ds:itemID="{5438DFB3-ABBA-43DD-A4E0-96D042A0B190}"/>
</file>

<file path=customXml/itemProps3.xml><?xml version="1.0" encoding="utf-8"?>
<ds:datastoreItem xmlns:ds="http://schemas.openxmlformats.org/officeDocument/2006/customXml" ds:itemID="{3CFCE0E7-A521-462F-9B2F-570C64CABF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Jelle Steen</dc:creator>
  <cp:keywords/>
  <dc:description/>
  <cp:lastModifiedBy/>
  <cp:revision/>
  <dcterms:created xsi:type="dcterms:W3CDTF">2025-05-27T12:04:06Z</dcterms:created>
  <dcterms:modified xsi:type="dcterms:W3CDTF">2025-07-09T19:36:30Z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0x01010053B93F67C4DD9C4A9F928FA93702FFD3</vt:lpwstr>
  </property>
  <property fmtid="{D5CDD505-2E9C-101B-9397-08002B2CF9AE}" pid="3" name="MediaServiceImageTags">
    <vt:lpwstr/>
  </property>
</Properties>
</file>