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hanzenl.sharepoint.com/sites/SustainablePreGrad/Gedeelde documenten/General/1. Opdracht Freiia/1.4 Concept fase/2. Productie - JS &amp; PB/"/>
    </mc:Choice>
  </mc:AlternateContent>
  <xr:revisionPtr revIDLastSave="0" documentId="8_{D913BDE1-356C-449E-B17F-00E204C86D30}" xr6:coauthVersionLast="47" xr6:coauthVersionMax="47" xr10:uidLastSave="{00000000-0000-0000-0000-000000000000}"/>
  <bookViews>
    <workbookView xWindow="-96" yWindow="-96" windowWidth="30912" windowHeight="18672" tabRatio="780" firstSheet="12" activeTab="12" xr2:uid="{B711293C-4B45-4872-A957-1B845069275E}"/>
  </bookViews>
  <sheets>
    <sheet name="Overzicht tassen" sheetId="26" r:id="rId1"/>
    <sheet name="IM Tote touwtje 100st PNL" sheetId="24" r:id="rId2"/>
    <sheet name="IM Tote touwtje 1000st" sheetId="14" r:id="rId3"/>
    <sheet name="IM Pouch met touwtje 100st PNL" sheetId="23" r:id="rId4"/>
    <sheet name="IM Pouch met touwtje 1000st" sheetId="21" r:id="rId5"/>
    <sheet name="IM Tote zonder touwtje 1000st" sheetId="22" r:id="rId6"/>
    <sheet name="IM Pouch zonder touwtje 1000st" sheetId="20" r:id="rId7"/>
    <sheet name="IM Pouch zonder touwtje" sheetId="17" r:id="rId8"/>
    <sheet name="IM Pouch met touwtje" sheetId="16" r:id="rId9"/>
    <sheet name="IM Tote met touwtje " sheetId="25" r:id="rId10"/>
    <sheet name="IM Tote zonder touwtje" sheetId="15" r:id="rId11"/>
    <sheet name="Pouch eiland met touwtje" sheetId="13" r:id="rId12"/>
    <sheet name="Tote eiland met touwtje" sheetId="12" r:id="rId13"/>
    <sheet name="Bonus tas" sheetId="27" r:id="rId14"/>
    <sheet name="Circo tas E" sheetId="11" r:id="rId15"/>
    <sheet name="Circo tas NE" sheetId="1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7" l="1" a="1"/>
  <c r="D8" i="27" s="1"/>
  <c r="C8" i="27" a="1"/>
  <c r="C8" i="27" s="1"/>
  <c r="D8" i="24" a="1"/>
  <c r="D8" i="24"/>
  <c r="C8" i="13" a="1"/>
  <c r="C8" i="13" s="1"/>
  <c r="D8" i="13" a="1"/>
  <c r="D8" i="13" s="1"/>
  <c r="D8" i="15" a="1"/>
  <c r="D8" i="15" s="1"/>
  <c r="D8" i="25" a="1"/>
  <c r="D8" i="25"/>
  <c r="D8" i="16" a="1"/>
  <c r="D8" i="16" s="1"/>
  <c r="D8" i="17" a="1"/>
  <c r="D8" i="17"/>
  <c r="D8" i="20" a="1"/>
  <c r="D8" i="20" s="1"/>
  <c r="D8" i="22" a="1"/>
  <c r="D8" i="22"/>
  <c r="D8" i="21" a="1"/>
  <c r="D8" i="21" s="1"/>
  <c r="D8" i="14" a="1"/>
  <c r="D8" i="14" s="1"/>
  <c r="C8" i="24" a="1"/>
  <c r="C8" i="24" s="1"/>
  <c r="D7" i="21" a="1"/>
  <c r="D7" i="21" s="1"/>
  <c r="C8" i="21" a="1"/>
  <c r="C8" i="21"/>
  <c r="C8" i="23" a="1"/>
  <c r="C8" i="23" s="1"/>
  <c r="C10" i="23" s="1"/>
  <c r="D8" i="23" a="1"/>
  <c r="D8" i="23" s="1"/>
  <c r="E55" i="27"/>
  <c r="G55" i="27" s="1"/>
  <c r="H55" i="27" s="1"/>
  <c r="E56" i="27"/>
  <c r="G56" i="27"/>
  <c r="H56" i="27"/>
  <c r="E57" i="27"/>
  <c r="G57" i="27" s="1"/>
  <c r="H57" i="27" s="1"/>
  <c r="E56" i="23"/>
  <c r="G56" i="23" s="1"/>
  <c r="H56" i="23" s="1"/>
  <c r="E55" i="23"/>
  <c r="G55" i="23" s="1"/>
  <c r="H55" i="23" s="1"/>
  <c r="E54" i="23"/>
  <c r="G54" i="23" s="1"/>
  <c r="H54" i="23" s="1"/>
  <c r="E54" i="14"/>
  <c r="G54" i="14" s="1"/>
  <c r="H54" i="14" s="1"/>
  <c r="E55" i="14"/>
  <c r="G55" i="14" s="1"/>
  <c r="H55" i="14" s="1"/>
  <c r="E56" i="14"/>
  <c r="D57" i="14"/>
  <c r="E57" i="14" s="1"/>
  <c r="G57" i="14" s="1"/>
  <c r="H57" i="14" s="1"/>
  <c r="E58" i="14"/>
  <c r="G58" i="14" s="1"/>
  <c r="H58" i="14" s="1"/>
  <c r="E59" i="14"/>
  <c r="G59" i="14"/>
  <c r="H59" i="14"/>
  <c r="E60" i="14"/>
  <c r="G60" i="14"/>
  <c r="H60" i="14"/>
  <c r="E54" i="27"/>
  <c r="G54" i="27" s="1"/>
  <c r="H54" i="27" s="1"/>
  <c r="G53" i="27"/>
  <c r="G52" i="27"/>
  <c r="E60" i="24"/>
  <c r="E59" i="24"/>
  <c r="G59" i="24" s="1"/>
  <c r="H59" i="24" s="1"/>
  <c r="G58" i="24"/>
  <c r="H58" i="24" s="1"/>
  <c r="F35" i="27"/>
  <c r="G35" i="27" s="1"/>
  <c r="D6" i="16" a="1"/>
  <c r="D6" i="16"/>
  <c r="C6" i="16" a="1"/>
  <c r="C6" i="16"/>
  <c r="D6" i="20" a="1"/>
  <c r="D6" i="20" s="1"/>
  <c r="C6" i="22" a="1"/>
  <c r="C6" i="22" s="1"/>
  <c r="D6" i="14" a="1"/>
  <c r="D6" i="14"/>
  <c r="F35" i="24"/>
  <c r="G35" i="24" s="1"/>
  <c r="F35" i="14"/>
  <c r="G35" i="14" s="1"/>
  <c r="F35" i="23"/>
  <c r="G35" i="23" s="1"/>
  <c r="F35" i="21"/>
  <c r="G35" i="21" s="1"/>
  <c r="G35" i="22"/>
  <c r="F35" i="20"/>
  <c r="G35" i="20" s="1"/>
  <c r="F35" i="17"/>
  <c r="G35" i="17" s="1"/>
  <c r="D6" i="17" s="1" a="1"/>
  <c r="D6" i="17" s="1"/>
  <c r="F35" i="16"/>
  <c r="G35" i="16" s="1"/>
  <c r="F35" i="25"/>
  <c r="G35" i="25" s="1"/>
  <c r="F35" i="15"/>
  <c r="G35" i="15" s="1"/>
  <c r="F35" i="13"/>
  <c r="G35" i="13" s="1"/>
  <c r="F35" i="12"/>
  <c r="G35" i="12" s="1"/>
  <c r="D6" i="12" s="1" a="1"/>
  <c r="D6" i="12" s="1"/>
  <c r="E54" i="15"/>
  <c r="E55" i="15"/>
  <c r="E54" i="25"/>
  <c r="E55" i="25"/>
  <c r="E54" i="16"/>
  <c r="E55" i="16"/>
  <c r="G56" i="17"/>
  <c r="E54" i="17"/>
  <c r="E55" i="17"/>
  <c r="G54" i="17"/>
  <c r="E60" i="20"/>
  <c r="G60" i="20" s="1"/>
  <c r="H60" i="20" s="1"/>
  <c r="E59" i="20"/>
  <c r="G59" i="20" s="1"/>
  <c r="H59" i="20" s="1"/>
  <c r="E58" i="20"/>
  <c r="G58" i="20" s="1"/>
  <c r="H58" i="20" s="1"/>
  <c r="D57" i="20"/>
  <c r="E57" i="20" s="1"/>
  <c r="G57" i="20" s="1"/>
  <c r="H57" i="20" s="1"/>
  <c r="E56" i="20"/>
  <c r="G56" i="20" s="1"/>
  <c r="H56" i="20" s="1"/>
  <c r="E55" i="20"/>
  <c r="G55" i="20" s="1"/>
  <c r="H55" i="20" s="1"/>
  <c r="E54" i="20"/>
  <c r="G54" i="20" s="1"/>
  <c r="H54" i="20" s="1"/>
  <c r="E53" i="20"/>
  <c r="G53" i="20" s="1"/>
  <c r="H53" i="20" s="1"/>
  <c r="E52" i="20"/>
  <c r="G52" i="20" s="1"/>
  <c r="H52" i="20" s="1"/>
  <c r="E60" i="22"/>
  <c r="G60" i="22" s="1"/>
  <c r="H60" i="22" s="1"/>
  <c r="E59" i="22"/>
  <c r="G59" i="22" s="1"/>
  <c r="H59" i="22" s="1"/>
  <c r="E58" i="22"/>
  <c r="G58" i="22" s="1"/>
  <c r="H58" i="22" s="1"/>
  <c r="D57" i="22"/>
  <c r="E57" i="22" s="1"/>
  <c r="G57" i="22" s="1"/>
  <c r="H57" i="22" s="1"/>
  <c r="E56" i="22"/>
  <c r="G56" i="22" s="1"/>
  <c r="H56" i="22" s="1"/>
  <c r="E55" i="22"/>
  <c r="G55" i="22" s="1"/>
  <c r="H55" i="22" s="1"/>
  <c r="E54" i="22"/>
  <c r="G54" i="22" s="1"/>
  <c r="H54" i="22" s="1"/>
  <c r="E53" i="22"/>
  <c r="G53" i="22" s="1"/>
  <c r="H53" i="22" s="1"/>
  <c r="E52" i="22"/>
  <c r="G52" i="22" s="1"/>
  <c r="H52" i="22" s="1"/>
  <c r="E53" i="21"/>
  <c r="E54" i="21"/>
  <c r="E55" i="21"/>
  <c r="E56" i="21"/>
  <c r="E57" i="21"/>
  <c r="E58" i="21"/>
  <c r="E59" i="21"/>
  <c r="E60" i="21"/>
  <c r="G60" i="21" s="1"/>
  <c r="H60" i="21" s="1"/>
  <c r="E52" i="21"/>
  <c r="G52" i="21" s="1"/>
  <c r="D57" i="21"/>
  <c r="E53" i="14"/>
  <c r="E52" i="14"/>
  <c r="F39" i="27"/>
  <c r="G39" i="27"/>
  <c r="F40" i="27"/>
  <c r="G40" i="27" s="1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14" i="27"/>
  <c r="G14" i="27"/>
  <c r="F15" i="27"/>
  <c r="G15" i="27" s="1"/>
  <c r="F16" i="27"/>
  <c r="G16" i="27"/>
  <c r="F17" i="27"/>
  <c r="G17" i="27" s="1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 s="1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C6" i="27" s="1" a="1"/>
  <c r="C6" i="27" s="1"/>
  <c r="F34" i="12"/>
  <c r="G34" i="12"/>
  <c r="F34" i="13"/>
  <c r="F34" i="15"/>
  <c r="C6" i="15" s="1" a="1"/>
  <c r="C6" i="15" s="1"/>
  <c r="F34" i="25"/>
  <c r="C6" i="25" s="1" a="1"/>
  <c r="C6" i="25" s="1"/>
  <c r="F34" i="16"/>
  <c r="G34" i="16" s="1"/>
  <c r="F34" i="24"/>
  <c r="G34" i="24" s="1"/>
  <c r="F34" i="14"/>
  <c r="G34" i="14" s="1"/>
  <c r="F34" i="23"/>
  <c r="C6" i="23" s="1" a="1"/>
  <c r="C6" i="23" s="1"/>
  <c r="G34" i="23"/>
  <c r="D6" i="23" s="1" a="1"/>
  <c r="D6" i="23" s="1"/>
  <c r="F34" i="21"/>
  <c r="C6" i="21" s="1" a="1"/>
  <c r="C6" i="21" s="1"/>
  <c r="G34" i="21"/>
  <c r="D6" i="21" s="1" a="1"/>
  <c r="D6" i="21" s="1"/>
  <c r="G34" i="22"/>
  <c r="D6" i="22" s="1" a="1"/>
  <c r="D6" i="22" s="1"/>
  <c r="F34" i="20"/>
  <c r="C6" i="20" s="1" a="1"/>
  <c r="C6" i="20" s="1"/>
  <c r="G34" i="20"/>
  <c r="F34" i="17"/>
  <c r="G34" i="17" s="1"/>
  <c r="F15" i="13"/>
  <c r="G52" i="25"/>
  <c r="H52" i="25" s="1"/>
  <c r="G53" i="25"/>
  <c r="H53" i="25" s="1"/>
  <c r="G54" i="25"/>
  <c r="H54" i="25"/>
  <c r="G55" i="25"/>
  <c r="H55" i="25"/>
  <c r="G56" i="25"/>
  <c r="H56" i="25" s="1"/>
  <c r="F39" i="25"/>
  <c r="G39" i="25"/>
  <c r="F40" i="25"/>
  <c r="G40" i="25"/>
  <c r="F41" i="25"/>
  <c r="G41" i="25"/>
  <c r="F42" i="25"/>
  <c r="G42" i="25" s="1"/>
  <c r="F43" i="25"/>
  <c r="G43" i="25"/>
  <c r="F44" i="25"/>
  <c r="G44" i="25"/>
  <c r="F45" i="25"/>
  <c r="G45" i="25"/>
  <c r="F46" i="25"/>
  <c r="G46" i="25"/>
  <c r="F47" i="25"/>
  <c r="G47" i="25"/>
  <c r="F14" i="25"/>
  <c r="G14" i="25"/>
  <c r="F15" i="25"/>
  <c r="G15" i="25"/>
  <c r="F16" i="25"/>
  <c r="G16" i="25" s="1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 s="1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 s="1"/>
  <c r="F33" i="25"/>
  <c r="G33" i="25"/>
  <c r="D52" i="24"/>
  <c r="D53" i="24"/>
  <c r="D53" i="23"/>
  <c r="D52" i="23"/>
  <c r="G60" i="24"/>
  <c r="H60" i="24" s="1"/>
  <c r="E57" i="24"/>
  <c r="G57" i="24" s="1"/>
  <c r="H57" i="24" s="1"/>
  <c r="E56" i="24"/>
  <c r="G56" i="24" s="1"/>
  <c r="H56" i="24" s="1"/>
  <c r="E55" i="24"/>
  <c r="G55" i="24" s="1"/>
  <c r="H55" i="24" s="1"/>
  <c r="G54" i="24"/>
  <c r="H54" i="24" s="1"/>
  <c r="G53" i="24"/>
  <c r="H53" i="24" s="1"/>
  <c r="G52" i="24"/>
  <c r="F47" i="24"/>
  <c r="G47" i="24" s="1"/>
  <c r="F46" i="24"/>
  <c r="G46" i="24" s="1"/>
  <c r="F45" i="24"/>
  <c r="G45" i="24" s="1"/>
  <c r="F44" i="24"/>
  <c r="G44" i="24" s="1"/>
  <c r="F43" i="24"/>
  <c r="G43" i="24" s="1"/>
  <c r="F42" i="24"/>
  <c r="G42" i="24" s="1"/>
  <c r="F41" i="24"/>
  <c r="G41" i="24" s="1"/>
  <c r="F40" i="24"/>
  <c r="G40" i="24" s="1"/>
  <c r="F39" i="24"/>
  <c r="G39" i="24" s="1"/>
  <c r="F33" i="24"/>
  <c r="G33" i="24" s="1"/>
  <c r="F32" i="24"/>
  <c r="G32" i="24" s="1"/>
  <c r="F31" i="24"/>
  <c r="G31" i="24" s="1"/>
  <c r="F30" i="24"/>
  <c r="G30" i="24" s="1"/>
  <c r="F29" i="24"/>
  <c r="G29" i="24" s="1"/>
  <c r="F28" i="24"/>
  <c r="G28" i="24" s="1"/>
  <c r="F27" i="24"/>
  <c r="G27" i="24" s="1"/>
  <c r="F26" i="24"/>
  <c r="G26" i="24" s="1"/>
  <c r="F25" i="24"/>
  <c r="G25" i="24" s="1"/>
  <c r="F24" i="24"/>
  <c r="G24" i="24" s="1"/>
  <c r="F23" i="24"/>
  <c r="G23" i="24" s="1"/>
  <c r="F22" i="24"/>
  <c r="G22" i="24" s="1"/>
  <c r="F21" i="24"/>
  <c r="G21" i="24" s="1"/>
  <c r="F20" i="24"/>
  <c r="G20" i="24" s="1"/>
  <c r="F19" i="24"/>
  <c r="G19" i="24" s="1"/>
  <c r="F18" i="24"/>
  <c r="G18" i="24" s="1"/>
  <c r="F17" i="24"/>
  <c r="F16" i="24"/>
  <c r="G16" i="24" s="1"/>
  <c r="F15" i="24"/>
  <c r="G15" i="24" s="1"/>
  <c r="F14" i="24"/>
  <c r="G14" i="24" s="1"/>
  <c r="G53" i="23"/>
  <c r="G52" i="23"/>
  <c r="F47" i="23"/>
  <c r="G47" i="23" s="1"/>
  <c r="F46" i="23"/>
  <c r="G46" i="23" s="1"/>
  <c r="F45" i="23"/>
  <c r="G45" i="23" s="1"/>
  <c r="F44" i="23"/>
  <c r="G44" i="23" s="1"/>
  <c r="F43" i="23"/>
  <c r="G43" i="23" s="1"/>
  <c r="F42" i="23"/>
  <c r="G42" i="23" s="1"/>
  <c r="F41" i="23"/>
  <c r="G41" i="23" s="1"/>
  <c r="F40" i="23"/>
  <c r="G40" i="23" s="1"/>
  <c r="F39" i="23"/>
  <c r="G39" i="23" s="1"/>
  <c r="F33" i="23"/>
  <c r="G33" i="23" s="1"/>
  <c r="F32" i="23"/>
  <c r="G32" i="23" s="1"/>
  <c r="F31" i="23"/>
  <c r="G31" i="23" s="1"/>
  <c r="F30" i="23"/>
  <c r="G30" i="23" s="1"/>
  <c r="F29" i="23"/>
  <c r="G29" i="23" s="1"/>
  <c r="F28" i="23"/>
  <c r="G28" i="23" s="1"/>
  <c r="F27" i="23"/>
  <c r="G27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53" i="21"/>
  <c r="H53" i="21" s="1"/>
  <c r="G54" i="21"/>
  <c r="H54" i="21" s="1"/>
  <c r="G55" i="21"/>
  <c r="H55" i="21" s="1"/>
  <c r="G56" i="21"/>
  <c r="H56" i="21" s="1"/>
  <c r="G57" i="21"/>
  <c r="H57" i="21" s="1"/>
  <c r="G58" i="21"/>
  <c r="H58" i="21" s="1"/>
  <c r="G52" i="14"/>
  <c r="F47" i="22"/>
  <c r="G47" i="22" s="1"/>
  <c r="F46" i="22"/>
  <c r="G46" i="22" s="1"/>
  <c r="F45" i="22"/>
  <c r="G45" i="22" s="1"/>
  <c r="F44" i="22"/>
  <c r="G44" i="22" s="1"/>
  <c r="F43" i="22"/>
  <c r="G43" i="22" s="1"/>
  <c r="F42" i="22"/>
  <c r="G42" i="22" s="1"/>
  <c r="F41" i="22"/>
  <c r="G41" i="22" s="1"/>
  <c r="F40" i="22"/>
  <c r="G40" i="22" s="1"/>
  <c r="F39" i="22"/>
  <c r="G39" i="22" s="1"/>
  <c r="F33" i="22"/>
  <c r="G33" i="22" s="1"/>
  <c r="F32" i="22"/>
  <c r="G32" i="22" s="1"/>
  <c r="F31" i="22"/>
  <c r="G31" i="22" s="1"/>
  <c r="F30" i="22"/>
  <c r="G30" i="22" s="1"/>
  <c r="F29" i="22"/>
  <c r="G29" i="22" s="1"/>
  <c r="F28" i="22"/>
  <c r="G28" i="22" s="1"/>
  <c r="F27" i="22"/>
  <c r="G27" i="22" s="1"/>
  <c r="F26" i="22"/>
  <c r="G26" i="22" s="1"/>
  <c r="G25" i="22"/>
  <c r="F25" i="22"/>
  <c r="F24" i="22"/>
  <c r="G24" i="22" s="1"/>
  <c r="F23" i="22"/>
  <c r="G23" i="22" s="1"/>
  <c r="F22" i="22"/>
  <c r="G22" i="22" s="1"/>
  <c r="F21" i="22"/>
  <c r="G21" i="22" s="1"/>
  <c r="F20" i="22"/>
  <c r="G20" i="22" s="1"/>
  <c r="F19" i="22"/>
  <c r="G19" i="22" s="1"/>
  <c r="F18" i="22"/>
  <c r="G18" i="22" s="1"/>
  <c r="F17" i="22"/>
  <c r="G17" i="22" s="1"/>
  <c r="G16" i="22"/>
  <c r="F16" i="22"/>
  <c r="F15" i="22"/>
  <c r="G15" i="22" s="1"/>
  <c r="F14" i="22"/>
  <c r="G59" i="21"/>
  <c r="H59" i="21" s="1"/>
  <c r="F47" i="21"/>
  <c r="G47" i="21" s="1"/>
  <c r="F46" i="21"/>
  <c r="G46" i="21" s="1"/>
  <c r="F45" i="21"/>
  <c r="G45" i="21" s="1"/>
  <c r="F44" i="21"/>
  <c r="G44" i="21" s="1"/>
  <c r="F43" i="21"/>
  <c r="G43" i="21" s="1"/>
  <c r="F42" i="21"/>
  <c r="G42" i="21" s="1"/>
  <c r="F41" i="21"/>
  <c r="G41" i="21" s="1"/>
  <c r="F40" i="21"/>
  <c r="G40" i="21" s="1"/>
  <c r="F39" i="21"/>
  <c r="G39" i="21" s="1"/>
  <c r="F33" i="21"/>
  <c r="G33" i="21" s="1"/>
  <c r="F32" i="21"/>
  <c r="G32" i="21" s="1"/>
  <c r="F31" i="21"/>
  <c r="G31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F16" i="21"/>
  <c r="G16" i="21" s="1"/>
  <c r="F15" i="21"/>
  <c r="G15" i="21" s="1"/>
  <c r="F14" i="21"/>
  <c r="G14" i="21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F16" i="20"/>
  <c r="G16" i="20" s="1"/>
  <c r="F15" i="20"/>
  <c r="G15" i="20" s="1"/>
  <c r="F14" i="20"/>
  <c r="G14" i="20" s="1"/>
  <c r="G53" i="14"/>
  <c r="H53" i="14" s="1"/>
  <c r="G56" i="14"/>
  <c r="H56" i="14" s="1"/>
  <c r="G53" i="15"/>
  <c r="H53" i="15" s="1"/>
  <c r="G54" i="15"/>
  <c r="H54" i="15" s="1"/>
  <c r="G55" i="15"/>
  <c r="H55" i="15" s="1"/>
  <c r="G56" i="15"/>
  <c r="H56" i="15" s="1"/>
  <c r="G52" i="15"/>
  <c r="H52" i="15" s="1"/>
  <c r="G52" i="16"/>
  <c r="H52" i="16" s="1"/>
  <c r="G53" i="16"/>
  <c r="G54" i="16"/>
  <c r="H54" i="16"/>
  <c r="G55" i="16"/>
  <c r="H55" i="16"/>
  <c r="G56" i="16"/>
  <c r="H56" i="16" s="1"/>
  <c r="G53" i="17"/>
  <c r="H54" i="17"/>
  <c r="G55" i="17"/>
  <c r="H55" i="17" s="1"/>
  <c r="H56" i="17"/>
  <c r="G57" i="17"/>
  <c r="H57" i="17" s="1"/>
  <c r="G52" i="17"/>
  <c r="C8" i="12" a="1"/>
  <c r="C8" i="12"/>
  <c r="H53" i="17"/>
  <c r="F47" i="17"/>
  <c r="G47" i="17" s="1"/>
  <c r="F46" i="17"/>
  <c r="G46" i="17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F39" i="17"/>
  <c r="F33" i="17"/>
  <c r="G33" i="17" s="1"/>
  <c r="F32" i="17"/>
  <c r="G32" i="17" s="1"/>
  <c r="F31" i="17"/>
  <c r="G31" i="17" s="1"/>
  <c r="F30" i="17"/>
  <c r="G30" i="17" s="1"/>
  <c r="F29" i="17"/>
  <c r="G29" i="17" s="1"/>
  <c r="F28" i="17"/>
  <c r="G28" i="17" s="1"/>
  <c r="F27" i="17"/>
  <c r="G27" i="17" s="1"/>
  <c r="F26" i="17"/>
  <c r="G26" i="17" s="1"/>
  <c r="F25" i="17"/>
  <c r="G25" i="17" s="1"/>
  <c r="F24" i="17"/>
  <c r="G24" i="17" s="1"/>
  <c r="F23" i="17"/>
  <c r="G23" i="17" s="1"/>
  <c r="F22" i="17"/>
  <c r="G22" i="17" s="1"/>
  <c r="F21" i="17"/>
  <c r="G21" i="17" s="1"/>
  <c r="F20" i="17"/>
  <c r="G20" i="17" s="1"/>
  <c r="F19" i="17"/>
  <c r="G19" i="17" s="1"/>
  <c r="F18" i="17"/>
  <c r="G18" i="17" s="1"/>
  <c r="F17" i="17"/>
  <c r="G17" i="17" s="1"/>
  <c r="F16" i="17"/>
  <c r="G16" i="17" s="1"/>
  <c r="F15" i="17"/>
  <c r="G15" i="17" s="1"/>
  <c r="F14" i="17"/>
  <c r="G14" i="17" s="1"/>
  <c r="F47" i="16"/>
  <c r="G47" i="16" s="1"/>
  <c r="F46" i="16"/>
  <c r="G46" i="16" s="1"/>
  <c r="F45" i="16"/>
  <c r="G45" i="16" s="1"/>
  <c r="F44" i="16"/>
  <c r="G44" i="16" s="1"/>
  <c r="F43" i="16"/>
  <c r="G43" i="16" s="1"/>
  <c r="F42" i="16"/>
  <c r="G42" i="16" s="1"/>
  <c r="F41" i="16"/>
  <c r="G41" i="16" s="1"/>
  <c r="F40" i="16"/>
  <c r="G40" i="16" s="1"/>
  <c r="F39" i="16"/>
  <c r="G39" i="16" s="1"/>
  <c r="F33" i="16"/>
  <c r="G33" i="16" s="1"/>
  <c r="F32" i="16"/>
  <c r="G32" i="16" s="1"/>
  <c r="F31" i="16"/>
  <c r="G31" i="16" s="1"/>
  <c r="F30" i="16"/>
  <c r="G30" i="16" s="1"/>
  <c r="F29" i="16"/>
  <c r="G29" i="16" s="1"/>
  <c r="F28" i="16"/>
  <c r="G28" i="16" s="1"/>
  <c r="F27" i="16"/>
  <c r="G27" i="16" s="1"/>
  <c r="F26" i="16"/>
  <c r="G26" i="16" s="1"/>
  <c r="F25" i="16"/>
  <c r="G25" i="16" s="1"/>
  <c r="F24" i="16"/>
  <c r="G24" i="16" s="1"/>
  <c r="F23" i="16"/>
  <c r="G23" i="16" s="1"/>
  <c r="F22" i="16"/>
  <c r="G22" i="16" s="1"/>
  <c r="F21" i="16"/>
  <c r="G21" i="16" s="1"/>
  <c r="F20" i="16"/>
  <c r="G20" i="16" s="1"/>
  <c r="F19" i="16"/>
  <c r="G19" i="16" s="1"/>
  <c r="F18" i="16"/>
  <c r="G18" i="16" s="1"/>
  <c r="F17" i="16"/>
  <c r="G17" i="16" s="1"/>
  <c r="F16" i="16"/>
  <c r="G16" i="16" s="1"/>
  <c r="F15" i="16"/>
  <c r="G15" i="16" s="1"/>
  <c r="F14" i="16"/>
  <c r="G14" i="16" s="1"/>
  <c r="F47" i="15"/>
  <c r="G47" i="15" s="1"/>
  <c r="F46" i="15"/>
  <c r="G46" i="15" s="1"/>
  <c r="F45" i="15"/>
  <c r="G45" i="15" s="1"/>
  <c r="F44" i="15"/>
  <c r="G44" i="15" s="1"/>
  <c r="F43" i="15"/>
  <c r="G43" i="15" s="1"/>
  <c r="F42" i="15"/>
  <c r="G42" i="15" s="1"/>
  <c r="F41" i="15"/>
  <c r="G41" i="15" s="1"/>
  <c r="F40" i="15"/>
  <c r="F39" i="15"/>
  <c r="G39" i="15" s="1"/>
  <c r="F33" i="15"/>
  <c r="G33" i="15" s="1"/>
  <c r="F32" i="15"/>
  <c r="G32" i="15" s="1"/>
  <c r="F31" i="15"/>
  <c r="G31" i="15" s="1"/>
  <c r="F30" i="15"/>
  <c r="G30" i="15" s="1"/>
  <c r="F29" i="15"/>
  <c r="G29" i="15" s="1"/>
  <c r="F28" i="15"/>
  <c r="G28" i="15" s="1"/>
  <c r="F27" i="15"/>
  <c r="G27" i="15" s="1"/>
  <c r="F26" i="15"/>
  <c r="G26" i="15" s="1"/>
  <c r="F25" i="15"/>
  <c r="G25" i="15" s="1"/>
  <c r="F24" i="15"/>
  <c r="G24" i="15" s="1"/>
  <c r="G23" i="15"/>
  <c r="F23" i="15"/>
  <c r="F22" i="15"/>
  <c r="G22" i="15" s="1"/>
  <c r="F21" i="15"/>
  <c r="G21" i="15" s="1"/>
  <c r="F20" i="15"/>
  <c r="G20" i="15" s="1"/>
  <c r="F19" i="15"/>
  <c r="G19" i="15" s="1"/>
  <c r="F18" i="15"/>
  <c r="G18" i="15" s="1"/>
  <c r="F17" i="15"/>
  <c r="G17" i="15" s="1"/>
  <c r="F16" i="15"/>
  <c r="G16" i="15" s="1"/>
  <c r="F15" i="15"/>
  <c r="F14" i="15"/>
  <c r="G14" i="15" s="1"/>
  <c r="F47" i="14"/>
  <c r="G47" i="14" s="1"/>
  <c r="F46" i="14"/>
  <c r="G46" i="14" s="1"/>
  <c r="F45" i="14"/>
  <c r="G45" i="14" s="1"/>
  <c r="F44" i="14"/>
  <c r="G44" i="14" s="1"/>
  <c r="F43" i="14"/>
  <c r="G43" i="14" s="1"/>
  <c r="G42" i="14"/>
  <c r="F42" i="14"/>
  <c r="F41" i="14"/>
  <c r="G41" i="14" s="1"/>
  <c r="F40" i="14"/>
  <c r="F39" i="14"/>
  <c r="G39" i="14" s="1"/>
  <c r="F33" i="14"/>
  <c r="G33" i="14" s="1"/>
  <c r="F32" i="14"/>
  <c r="G32" i="14" s="1"/>
  <c r="F31" i="14"/>
  <c r="G31" i="14" s="1"/>
  <c r="F30" i="14"/>
  <c r="G30" i="14" s="1"/>
  <c r="F29" i="14"/>
  <c r="G29" i="14" s="1"/>
  <c r="F28" i="14"/>
  <c r="G28" i="14" s="1"/>
  <c r="F27" i="14"/>
  <c r="G27" i="14" s="1"/>
  <c r="F26" i="14"/>
  <c r="G26" i="14" s="1"/>
  <c r="F25" i="14"/>
  <c r="G25" i="14" s="1"/>
  <c r="F24" i="14"/>
  <c r="G24" i="14" s="1"/>
  <c r="F23" i="14"/>
  <c r="G23" i="14" s="1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G14" i="14"/>
  <c r="F14" i="14"/>
  <c r="F53" i="13"/>
  <c r="G53" i="13" s="1"/>
  <c r="F52" i="13"/>
  <c r="G52" i="13" s="1"/>
  <c r="F47" i="13"/>
  <c r="G47" i="13" s="1"/>
  <c r="F46" i="13"/>
  <c r="G46" i="13" s="1"/>
  <c r="F45" i="13"/>
  <c r="G45" i="13" s="1"/>
  <c r="F44" i="13"/>
  <c r="G44" i="13" s="1"/>
  <c r="F43" i="13"/>
  <c r="G43" i="13" s="1"/>
  <c r="F42" i="13"/>
  <c r="G42" i="13" s="1"/>
  <c r="F41" i="13"/>
  <c r="G41" i="13" s="1"/>
  <c r="F40" i="13"/>
  <c r="G40" i="13" s="1"/>
  <c r="F39" i="13"/>
  <c r="G39" i="13" s="1"/>
  <c r="F33" i="13"/>
  <c r="G33" i="13" s="1"/>
  <c r="F32" i="13"/>
  <c r="G32" i="13" s="1"/>
  <c r="F31" i="13"/>
  <c r="G31" i="13" s="1"/>
  <c r="F30" i="13"/>
  <c r="G30" i="13" s="1"/>
  <c r="F29" i="13"/>
  <c r="G29" i="13" s="1"/>
  <c r="F28" i="13"/>
  <c r="G28" i="13" s="1"/>
  <c r="F27" i="13"/>
  <c r="G27" i="13" s="1"/>
  <c r="F26" i="13"/>
  <c r="G26" i="13" s="1"/>
  <c r="F25" i="13"/>
  <c r="G25" i="13" s="1"/>
  <c r="F24" i="13"/>
  <c r="G24" i="13" s="1"/>
  <c r="F23" i="13"/>
  <c r="G23" i="13" s="1"/>
  <c r="F22" i="13"/>
  <c r="G22" i="13" s="1"/>
  <c r="F21" i="13"/>
  <c r="G21" i="13" s="1"/>
  <c r="F20" i="13"/>
  <c r="G20" i="13" s="1"/>
  <c r="F19" i="13"/>
  <c r="G19" i="13" s="1"/>
  <c r="F18" i="13"/>
  <c r="G18" i="13" s="1"/>
  <c r="F17" i="13"/>
  <c r="G17" i="13" s="1"/>
  <c r="F16" i="13"/>
  <c r="G16" i="13" s="1"/>
  <c r="F14" i="13"/>
  <c r="G14" i="13" s="1"/>
  <c r="F53" i="12"/>
  <c r="G53" i="12" s="1"/>
  <c r="F52" i="12"/>
  <c r="G52" i="12" s="1"/>
  <c r="D8" i="12" s="1" a="1"/>
  <c r="D8" i="12" s="1"/>
  <c r="F47" i="12"/>
  <c r="G47" i="12" s="1"/>
  <c r="F46" i="12"/>
  <c r="G46" i="12" s="1"/>
  <c r="F45" i="12"/>
  <c r="G45" i="12" s="1"/>
  <c r="F44" i="12"/>
  <c r="G44" i="12" s="1"/>
  <c r="F43" i="12"/>
  <c r="G43" i="12" s="1"/>
  <c r="F42" i="12"/>
  <c r="G42" i="12" s="1"/>
  <c r="F41" i="12"/>
  <c r="G41" i="12" s="1"/>
  <c r="F40" i="12"/>
  <c r="F39" i="12"/>
  <c r="C7" i="12" s="1" a="1"/>
  <c r="C7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F52" i="11"/>
  <c r="G52" i="11" s="1"/>
  <c r="F51" i="11"/>
  <c r="G51" i="11" s="1"/>
  <c r="F46" i="11"/>
  <c r="G46" i="11" s="1"/>
  <c r="F45" i="11"/>
  <c r="G45" i="11" s="1"/>
  <c r="F44" i="11"/>
  <c r="G44" i="11" s="1"/>
  <c r="F43" i="11"/>
  <c r="G43" i="11" s="1"/>
  <c r="F42" i="11"/>
  <c r="G42" i="11" s="1"/>
  <c r="F41" i="11"/>
  <c r="G41" i="11" s="1"/>
  <c r="F40" i="11"/>
  <c r="G40" i="11" s="1"/>
  <c r="F39" i="11"/>
  <c r="C8" i="11" s="1" a="1"/>
  <c r="C8" i="11" s="1"/>
  <c r="F38" i="11"/>
  <c r="G38" i="11" s="1"/>
  <c r="F33" i="11"/>
  <c r="G33" i="11" s="1"/>
  <c r="F32" i="11"/>
  <c r="G32" i="11" s="1"/>
  <c r="F31" i="11"/>
  <c r="G31" i="11" s="1"/>
  <c r="G30" i="11"/>
  <c r="F30" i="1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G19" i="11"/>
  <c r="F19" i="11"/>
  <c r="F18" i="11"/>
  <c r="G18" i="11" s="1"/>
  <c r="F17" i="11"/>
  <c r="G17" i="11" s="1"/>
  <c r="F16" i="11"/>
  <c r="G16" i="11" s="1"/>
  <c r="F15" i="11"/>
  <c r="G15" i="11" s="1"/>
  <c r="F14" i="11"/>
  <c r="G14" i="11" s="1"/>
  <c r="C6" i="11" a="1"/>
  <c r="C6" i="11" s="1"/>
  <c r="C8" i="1" a="1"/>
  <c r="C8" i="1"/>
  <c r="D8" i="1" a="1"/>
  <c r="D8" i="1" s="1"/>
  <c r="F52" i="1"/>
  <c r="G52" i="1" s="1"/>
  <c r="F51" i="1"/>
  <c r="G51" i="1" s="1"/>
  <c r="G19" i="1"/>
  <c r="G21" i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38" i="1"/>
  <c r="G38" i="1" s="1"/>
  <c r="D7" i="1" s="1" a="1"/>
  <c r="D7" i="1" s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14" i="1"/>
  <c r="G14" i="1" s="1"/>
  <c r="D6" i="1" s="1" a="1"/>
  <c r="D6" i="1" s="1"/>
  <c r="H52" i="27" l="1"/>
  <c r="G34" i="27"/>
  <c r="D6" i="27" s="1" a="1"/>
  <c r="D6" i="27" s="1"/>
  <c r="D10" i="27" s="1"/>
  <c r="C6" i="17" a="1"/>
  <c r="C6" i="17" s="1"/>
  <c r="C6" i="12" a="1"/>
  <c r="C6" i="12" s="1"/>
  <c r="G34" i="15"/>
  <c r="D6" i="15" s="1" a="1"/>
  <c r="D6" i="15" s="1"/>
  <c r="C6" i="14" a="1"/>
  <c r="C6" i="14" s="1"/>
  <c r="C6" i="24" a="1"/>
  <c r="C6" i="24" s="1"/>
  <c r="G34" i="13"/>
  <c r="D6" i="13" s="1" a="1"/>
  <c r="D6" i="13" s="1"/>
  <c r="C6" i="13" a="1"/>
  <c r="C6" i="13" s="1"/>
  <c r="C7" i="25" a="1"/>
  <c r="C7" i="25" s="1"/>
  <c r="D7" i="27" a="1"/>
  <c r="D7" i="27" s="1"/>
  <c r="C7" i="27" a="1"/>
  <c r="C7" i="27" s="1"/>
  <c r="C10" i="27" s="1"/>
  <c r="C15" i="26" s="1"/>
  <c r="E15" i="26" s="1"/>
  <c r="D7" i="25" a="1"/>
  <c r="D7" i="25" s="1"/>
  <c r="H53" i="16"/>
  <c r="C8" i="16" a="1"/>
  <c r="C8" i="16" s="1"/>
  <c r="C8" i="15" a="1"/>
  <c r="C8" i="15" s="1"/>
  <c r="D7" i="16" a="1"/>
  <c r="D7" i="16" s="1"/>
  <c r="C7" i="15" a="1"/>
  <c r="C7" i="15" s="1"/>
  <c r="C10" i="15" s="1"/>
  <c r="C12" i="26" s="1"/>
  <c r="E12" i="26" s="1"/>
  <c r="G34" i="25"/>
  <c r="D6" i="25" s="1" a="1"/>
  <c r="D6" i="25" s="1"/>
  <c r="C7" i="20" a="1"/>
  <c r="C7" i="20" s="1"/>
  <c r="C7" i="24" a="1"/>
  <c r="C7" i="24" s="1"/>
  <c r="C8" i="25" a="1"/>
  <c r="C8" i="25" s="1"/>
  <c r="C10" i="25" s="1"/>
  <c r="C11" i="26" s="1"/>
  <c r="E11" i="26" s="1"/>
  <c r="D7" i="13" a="1"/>
  <c r="D7" i="13" s="1"/>
  <c r="C7" i="14" a="1"/>
  <c r="C7" i="14" s="1"/>
  <c r="H52" i="24"/>
  <c r="D7" i="24" a="1"/>
  <c r="D7" i="24" s="1"/>
  <c r="G17" i="24"/>
  <c r="D6" i="24" s="1" a="1"/>
  <c r="D6" i="24" s="1"/>
  <c r="C7" i="23" a="1"/>
  <c r="C7" i="23" s="1"/>
  <c r="C5" i="26"/>
  <c r="E5" i="26" s="1"/>
  <c r="H52" i="23"/>
  <c r="D10" i="23"/>
  <c r="D7" i="23" a="1"/>
  <c r="D7" i="23" s="1"/>
  <c r="G14" i="23"/>
  <c r="C7" i="21" a="1"/>
  <c r="C7" i="21" s="1"/>
  <c r="C8" i="14" a="1"/>
  <c r="C8" i="14" s="1"/>
  <c r="C10" i="14" s="1"/>
  <c r="C4" i="26" s="1"/>
  <c r="E4" i="26" s="1"/>
  <c r="H52" i="14"/>
  <c r="C8" i="22" a="1"/>
  <c r="C8" i="22" s="1"/>
  <c r="D7" i="22" a="1"/>
  <c r="D7" i="22" s="1"/>
  <c r="C7" i="22" a="1"/>
  <c r="C7" i="22" s="1"/>
  <c r="G14" i="22"/>
  <c r="C10" i="21"/>
  <c r="H52" i="21"/>
  <c r="G17" i="21"/>
  <c r="C8" i="20" a="1"/>
  <c r="C8" i="20" s="1"/>
  <c r="D7" i="20" a="1"/>
  <c r="D7" i="20" s="1"/>
  <c r="G17" i="20"/>
  <c r="G39" i="17"/>
  <c r="C7" i="17" a="1"/>
  <c r="C7" i="17" s="1"/>
  <c r="H52" i="17"/>
  <c r="C8" i="17" a="1"/>
  <c r="C8" i="17" s="1"/>
  <c r="G40" i="17"/>
  <c r="D7" i="17" s="1" a="1"/>
  <c r="D7" i="17" s="1"/>
  <c r="D10" i="16"/>
  <c r="C7" i="16" a="1"/>
  <c r="C7" i="16" s="1"/>
  <c r="G40" i="15"/>
  <c r="D7" i="15" s="1" a="1"/>
  <c r="D7" i="15" s="1"/>
  <c r="G15" i="15"/>
  <c r="G40" i="14"/>
  <c r="D7" i="14" s="1" a="1"/>
  <c r="D7" i="14" s="1"/>
  <c r="G15" i="14"/>
  <c r="G15" i="13"/>
  <c r="C7" i="13" a="1"/>
  <c r="C7" i="13" s="1"/>
  <c r="C10" i="12"/>
  <c r="C14" i="26" s="1"/>
  <c r="E14" i="26" s="1"/>
  <c r="G40" i="12"/>
  <c r="G39" i="12"/>
  <c r="D7" i="12" s="1" a="1"/>
  <c r="D7" i="12" s="1"/>
  <c r="G14" i="12"/>
  <c r="D6" i="11" a="1"/>
  <c r="D6" i="11" s="1"/>
  <c r="D8" i="11" a="1"/>
  <c r="D8" i="11" s="1"/>
  <c r="G39" i="11"/>
  <c r="D7" i="11" s="1" a="1"/>
  <c r="D7" i="11" s="1"/>
  <c r="C7" i="11" a="1"/>
  <c r="C7" i="11" s="1"/>
  <c r="C10" i="11" s="1"/>
  <c r="C6" i="1" a="1"/>
  <c r="C6" i="1" s="1"/>
  <c r="C7" i="1" a="1"/>
  <c r="C7" i="1" s="1"/>
  <c r="D10" i="1"/>
  <c r="C6" i="26" l="1"/>
  <c r="E6" i="26" s="1"/>
  <c r="D10" i="25"/>
  <c r="C10" i="20"/>
  <c r="C8" i="26" s="1"/>
  <c r="E8" i="26" s="1"/>
  <c r="C10" i="22"/>
  <c r="C7" i="26" s="1"/>
  <c r="E7" i="26" s="1"/>
  <c r="D10" i="15"/>
  <c r="C10" i="13"/>
  <c r="C13" i="26" s="1"/>
  <c r="E13" i="26" s="1"/>
  <c r="D10" i="13"/>
  <c r="D10" i="12"/>
  <c r="D10" i="14"/>
  <c r="C10" i="24"/>
  <c r="C3" i="26" s="1"/>
  <c r="E3" i="26" s="1"/>
  <c r="D10" i="20"/>
  <c r="D10" i="24"/>
  <c r="D10" i="21"/>
  <c r="D10" i="22"/>
  <c r="C10" i="17"/>
  <c r="C9" i="26" s="1"/>
  <c r="E9" i="26" s="1"/>
  <c r="D10" i="17"/>
  <c r="C10" i="16"/>
  <c r="C10" i="26" s="1"/>
  <c r="E10" i="26" s="1"/>
  <c r="D10" i="11"/>
  <c r="C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<sst xmlns="http://schemas.openxmlformats.org/spreadsheetml/2006/main" count="1223" uniqueCount="111">
  <si>
    <t>Tas</t>
  </si>
  <si>
    <t>Inkoop</t>
  </si>
  <si>
    <t>Marge</t>
  </si>
  <si>
    <t>Verkoop</t>
  </si>
  <si>
    <t>IM Tote touwtje 100 st PNL</t>
  </si>
  <si>
    <t>IM Tote touwtje 100 st</t>
  </si>
  <si>
    <t>IM Pouch met touwtje 100 st PNL</t>
  </si>
  <si>
    <t>IM Pouch met touwtje 100 st</t>
  </si>
  <si>
    <t>IM Tote zonder touwtje 100 st</t>
  </si>
  <si>
    <t>IM Pouch zonder touwtje 100 st</t>
  </si>
  <si>
    <t>IM Pouch zonder touwtje</t>
  </si>
  <si>
    <t>IM Pouch met touwtje</t>
  </si>
  <si>
    <t>IM Tote met touwtje</t>
  </si>
  <si>
    <t>IM Tote zonder touwtje</t>
  </si>
  <si>
    <t>Pouch eiland met touwtje</t>
  </si>
  <si>
    <t>Tote eiland met touwtje</t>
  </si>
  <si>
    <t>Bonus tas</t>
  </si>
  <si>
    <t>Product omschrijving</t>
  </si>
  <si>
    <t>Aantal</t>
  </si>
  <si>
    <t>Tote In-made met touwtje</t>
  </si>
  <si>
    <t>Omschijving</t>
  </si>
  <si>
    <t>Inkoopprijs</t>
  </si>
  <si>
    <t>Verkoopprijs</t>
  </si>
  <si>
    <t>Uren</t>
  </si>
  <si>
    <t>Materiaal</t>
  </si>
  <si>
    <t>Transport</t>
  </si>
  <si>
    <t>Totaal</t>
  </si>
  <si>
    <t>Omschrijving</t>
  </si>
  <si>
    <t>Omschrijving werkuren</t>
  </si>
  <si>
    <t>Totaal inkoopprijs</t>
  </si>
  <si>
    <t>Bruto</t>
  </si>
  <si>
    <t>Bruto marge</t>
  </si>
  <si>
    <t>Vormgeven &amp; afwerken</t>
  </si>
  <si>
    <t>Snijden</t>
  </si>
  <si>
    <t>Lasersnijden</t>
  </si>
  <si>
    <t>Ponsen / stansen</t>
  </si>
  <si>
    <t>Mechanissche bewerkingen (verbinden / vormen)</t>
  </si>
  <si>
    <t>Naaien industrieel</t>
  </si>
  <si>
    <t>Naaien normaal</t>
  </si>
  <si>
    <t>Locken / overlocken</t>
  </si>
  <si>
    <t>Rits inzetten / bevestigen</t>
  </si>
  <si>
    <t>Knopen &amp; drukknopen aanzetten</t>
  </si>
  <si>
    <t>Lassen / smelten (thermisch)</t>
  </si>
  <si>
    <t>Lijmen</t>
  </si>
  <si>
    <t>Decoratieve / functionele afwerkingen</t>
  </si>
  <si>
    <t>Borduren</t>
  </si>
  <si>
    <t>Zeefdruk / textieldruk</t>
  </si>
  <si>
    <t>Transferdruk / folie</t>
  </si>
  <si>
    <t>Sublimatie</t>
  </si>
  <si>
    <t>Textielcoating / impregnering</t>
  </si>
  <si>
    <t>Industriële afwerkingen</t>
  </si>
  <si>
    <t>Strijken / persen</t>
  </si>
  <si>
    <t>Stomen / krimpvrij maken</t>
  </si>
  <si>
    <t>Graderen / maatvarianten maken</t>
  </si>
  <si>
    <t>Versteviging en structuur</t>
  </si>
  <si>
    <t>Vlieseline / tussenvoering aanbrengen</t>
  </si>
  <si>
    <t>Verstrerking met band of tape</t>
  </si>
  <si>
    <t xml:space="preserve">Schoonmaken </t>
  </si>
  <si>
    <t>Schoonmaken van binnengekomen materiaal</t>
  </si>
  <si>
    <t>Voorsnijden productie</t>
  </si>
  <si>
    <t>Het opsnijden van de tenten in max 1,5 x 3 m lappen</t>
  </si>
  <si>
    <t>Omschrijving materiaal</t>
  </si>
  <si>
    <t>Garen</t>
  </si>
  <si>
    <t>Garen om mee te naaien</t>
  </si>
  <si>
    <t>Watersport</t>
  </si>
  <si>
    <t>Dacron</t>
  </si>
  <si>
    <t>Monofilm</t>
  </si>
  <si>
    <t>Kevlar</t>
  </si>
  <si>
    <t>Neopreen</t>
  </si>
  <si>
    <t>Touw</t>
  </si>
  <si>
    <t>Label</t>
  </si>
  <si>
    <t>Label verkoop</t>
  </si>
  <si>
    <t>Camping</t>
  </si>
  <si>
    <t>Slaapzakken</t>
  </si>
  <si>
    <t>Tent</t>
  </si>
  <si>
    <t>Aantal nodig</t>
  </si>
  <si>
    <t>PostNL pakket</t>
  </si>
  <si>
    <t>Verpakkingen</t>
  </si>
  <si>
    <t>Papieren tape</t>
  </si>
  <si>
    <t>Vulmateriaal (papier)</t>
  </si>
  <si>
    <t>Gebruikte dozen</t>
  </si>
  <si>
    <t>Transport label</t>
  </si>
  <si>
    <t>Doos Label</t>
  </si>
  <si>
    <t>Aantal per tas</t>
  </si>
  <si>
    <t>Schiermonnikoog --&gt; Nieuwegein</t>
  </si>
  <si>
    <t>Nieuwegein --&gt; Schiermonnikoog</t>
  </si>
  <si>
    <t>Kartonnen palletplaat</t>
  </si>
  <si>
    <t>Kartonnen hoekprofielen</t>
  </si>
  <si>
    <t>Papieren omsnoeringsband</t>
  </si>
  <si>
    <t>Houten pallet (gerecycled)</t>
  </si>
  <si>
    <t>In-made Pouch met touwtje</t>
  </si>
  <si>
    <t>PostNL</t>
  </si>
  <si>
    <t>Tote In-made zonder touwtje</t>
  </si>
  <si>
    <t xml:space="preserve"> </t>
  </si>
  <si>
    <t>Aantal per pallet</t>
  </si>
  <si>
    <t>Tas A op eiland</t>
  </si>
  <si>
    <t>Naar InMade PostNL</t>
  </si>
  <si>
    <t>Naar Klant PostNL brievenbus</t>
  </si>
  <si>
    <t>Brievenbusdoos</t>
  </si>
  <si>
    <t>Naar InMade</t>
  </si>
  <si>
    <t>Naar Klant</t>
  </si>
  <si>
    <t>Import</t>
  </si>
  <si>
    <t>Export</t>
  </si>
  <si>
    <t>PostNL heen</t>
  </si>
  <si>
    <t>PostNL terug</t>
  </si>
  <si>
    <t>Circo tas op eiland</t>
  </si>
  <si>
    <t>Lakens</t>
  </si>
  <si>
    <t>Bedlinnen</t>
  </si>
  <si>
    <t>Reclame</t>
  </si>
  <si>
    <t>Banners</t>
  </si>
  <si>
    <t>Circo tas niet op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</si>
</sst>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€&quot;\ #,##0.00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10" borderId="0" applyNumberFormat="0" applyBorder="0" applyAlignment="0" applyProtection="0"/>
    <xf numFmtId="0" fontId="2" fillId="12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65" fontId="0" fillId="2" borderId="0" xfId="0" applyNumberFormat="1" applyFill="1"/>
    <xf numFmtId="0" fontId="0" fillId="2" borderId="1" xfId="0" applyFill="1" applyBorder="1"/>
    <xf numFmtId="165" fontId="0" fillId="2" borderId="1" xfId="0" applyNumberFormat="1" applyFill="1" applyBorder="1"/>
    <xf numFmtId="0" fontId="0" fillId="2" borderId="3" xfId="0" applyFill="1" applyBorder="1"/>
    <xf numFmtId="165" fontId="0" fillId="2" borderId="3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/>
    <xf numFmtId="0" fontId="1" fillId="5" borderId="4" xfId="0" applyFont="1" applyFill="1" applyBorder="1"/>
    <xf numFmtId="0" fontId="0" fillId="6" borderId="0" xfId="0" applyFill="1"/>
    <xf numFmtId="165" fontId="0" fillId="6" borderId="0" xfId="0" applyNumberFormat="1" applyFill="1"/>
    <xf numFmtId="0" fontId="1" fillId="7" borderId="4" xfId="0" applyFont="1" applyFill="1" applyBorder="1"/>
    <xf numFmtId="0" fontId="0" fillId="6" borderId="5" xfId="0" applyFill="1" applyBorder="1"/>
    <xf numFmtId="165" fontId="0" fillId="6" borderId="5" xfId="0" applyNumberFormat="1" applyFill="1" applyBorder="1"/>
    <xf numFmtId="0" fontId="1" fillId="6" borderId="0" xfId="0" applyFont="1" applyFill="1"/>
    <xf numFmtId="0" fontId="1" fillId="6" borderId="1" xfId="0" applyFont="1" applyFill="1" applyBorder="1"/>
    <xf numFmtId="0" fontId="0" fillId="6" borderId="1" xfId="0" applyFill="1" applyBorder="1"/>
    <xf numFmtId="165" fontId="0" fillId="6" borderId="1" xfId="0" applyNumberFormat="1" applyFill="1" applyBorder="1"/>
    <xf numFmtId="0" fontId="0" fillId="6" borderId="3" xfId="0" applyFill="1" applyBorder="1"/>
    <xf numFmtId="165" fontId="0" fillId="6" borderId="3" xfId="0" applyNumberFormat="1" applyFill="1" applyBorder="1"/>
    <xf numFmtId="10" fontId="0" fillId="2" borderId="1" xfId="0" applyNumberFormat="1" applyFill="1" applyBorder="1"/>
    <xf numFmtId="10" fontId="0" fillId="2" borderId="3" xfId="0" applyNumberFormat="1" applyFill="1" applyBorder="1"/>
    <xf numFmtId="10" fontId="0" fillId="2" borderId="0" xfId="0" applyNumberFormat="1" applyFill="1"/>
    <xf numFmtId="10" fontId="0" fillId="2" borderId="2" xfId="0" applyNumberFormat="1" applyFill="1" applyBorder="1"/>
    <xf numFmtId="10" fontId="0" fillId="6" borderId="5" xfId="0" applyNumberFormat="1" applyFill="1" applyBorder="1"/>
    <xf numFmtId="10" fontId="0" fillId="6" borderId="0" xfId="0" applyNumberFormat="1" applyFill="1"/>
    <xf numFmtId="10" fontId="0" fillId="6" borderId="1" xfId="0" applyNumberFormat="1" applyFill="1" applyBorder="1"/>
    <xf numFmtId="10" fontId="0" fillId="6" borderId="3" xfId="0" applyNumberFormat="1" applyFill="1" applyBorder="1"/>
    <xf numFmtId="0" fontId="1" fillId="8" borderId="4" xfId="0" applyFont="1" applyFill="1" applyBorder="1"/>
    <xf numFmtId="165" fontId="0" fillId="3" borderId="0" xfId="0" applyNumberFormat="1" applyFill="1"/>
    <xf numFmtId="10" fontId="0" fillId="3" borderId="0" xfId="0" applyNumberFormat="1" applyFill="1"/>
    <xf numFmtId="0" fontId="1" fillId="9" borderId="4" xfId="0" applyFont="1" applyFill="1" applyBorder="1"/>
    <xf numFmtId="0" fontId="0" fillId="0" borderId="0" xfId="0" applyAlignment="1">
      <alignment horizontal="left"/>
    </xf>
    <xf numFmtId="165" fontId="0" fillId="4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right"/>
    </xf>
    <xf numFmtId="164" fontId="0" fillId="3" borderId="0" xfId="1" applyFont="1" applyFill="1"/>
    <xf numFmtId="0" fontId="0" fillId="6" borderId="6" xfId="0" applyFill="1" applyBorder="1"/>
    <xf numFmtId="165" fontId="0" fillId="6" borderId="6" xfId="0" applyNumberFormat="1" applyFill="1" applyBorder="1"/>
    <xf numFmtId="10" fontId="0" fillId="6" borderId="6" xfId="0" applyNumberFormat="1" applyFill="1" applyBorder="1"/>
    <xf numFmtId="165" fontId="0" fillId="0" borderId="0" xfId="0" applyNumberFormat="1"/>
    <xf numFmtId="10" fontId="0" fillId="0" borderId="0" xfId="0" applyNumberFormat="1"/>
    <xf numFmtId="0" fontId="5" fillId="0" borderId="7" xfId="0" applyFont="1" applyBorder="1"/>
    <xf numFmtId="10" fontId="0" fillId="6" borderId="7" xfId="0" applyNumberFormat="1" applyFill="1" applyBorder="1"/>
    <xf numFmtId="165" fontId="0" fillId="11" borderId="7" xfId="0" applyNumberFormat="1" applyFill="1" applyBorder="1"/>
    <xf numFmtId="0" fontId="4" fillId="0" borderId="9" xfId="0" applyFont="1" applyBorder="1"/>
    <xf numFmtId="0" fontId="4" fillId="11" borderId="9" xfId="0" applyFont="1" applyFill="1" applyBorder="1"/>
    <xf numFmtId="0" fontId="4" fillId="6" borderId="9" xfId="0" applyFont="1" applyFill="1" applyBorder="1"/>
    <xf numFmtId="0" fontId="4" fillId="3" borderId="8" xfId="0" applyFont="1" applyFill="1" applyBorder="1"/>
    <xf numFmtId="1" fontId="0" fillId="3" borderId="0" xfId="0" applyNumberFormat="1" applyFill="1"/>
    <xf numFmtId="0" fontId="3" fillId="3" borderId="0" xfId="2" applyFill="1"/>
    <xf numFmtId="0" fontId="6" fillId="3" borderId="0" xfId="2" applyFont="1" applyFill="1"/>
    <xf numFmtId="0" fontId="2" fillId="3" borderId="0" xfId="3" applyFill="1" applyBorder="1"/>
    <xf numFmtId="0" fontId="3" fillId="0" borderId="0" xfId="2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4">
    <cellStyle name="40% - Accent2" xfId="3" builtinId="35"/>
    <cellStyle name="Bad" xfId="2" builtinId="27"/>
    <cellStyle name="Comma" xfId="1" builtinId="3"/>
    <cellStyle name="Normal" xfId="0" builtinId="0"/>
  </cellStyles>
  <dxfs count="5">
    <dxf>
      <numFmt numFmtId="165" formatCode="&quot;€&quot;\ #,##0.00"/>
      <fill>
        <patternFill patternType="solid">
          <fgColor indexed="64"/>
          <bgColor theme="5" tint="0.79998168889431442"/>
        </patternFill>
      </fill>
    </dxf>
    <dxf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rgb="FF000000"/>
        </right>
        <top/>
        <bottom/>
        <vertical/>
        <horizontal/>
      </border>
    </dxf>
    <dxf>
      <numFmt numFmtId="165" formatCode="&quot;€&quot;\ #,##0.0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E0BBF0-0B1C-4279-B2D0-E0CAAD315533}" name="Table1" displayName="Table1" ref="B2:E15" totalsRowShown="0" headerRowBorderDxfId="4">
  <autoFilter ref="B2:E15" xr:uid="{E8E0BBF0-0B1C-4279-B2D0-E0CAAD315533}"/>
  <tableColumns count="4">
    <tableColumn id="1" xr3:uid="{429037DA-971A-415B-9369-B8E29E040CD1}" name="Tas" dataDxfId="3"/>
    <tableColumn id="2" xr3:uid="{7326F1FC-DED1-489A-8D4F-63219A37DAEA}" name="Inkoop" dataDxfId="2"/>
    <tableColumn id="3" xr3:uid="{0C8BFEAA-4C35-49CD-820E-A5D50D8817ED}" name="Marge" dataDxfId="1"/>
    <tableColumn id="4" xr3:uid="{C956E4CE-30BB-4E01-B391-92DF4EBB3FEA}" name="Verkoop" dataDxfId="0">
      <calculatedColumnFormula>C3*D3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5EB4-5076-49E0-B452-E632159891C3}">
  <dimension ref="B2:I23"/>
  <sheetViews>
    <sheetView zoomScale="115" zoomScaleNormal="115" workbookViewId="0">
      <selection activeCell="G12" sqref="G12"/>
    </sheetView>
  </sheetViews>
  <sheetFormatPr defaultRowHeight="14.45"/>
  <cols>
    <col min="2" max="2" width="29.5703125" bestFit="1" customWidth="1"/>
    <col min="5" max="5" width="10.28515625" customWidth="1"/>
    <col min="6" max="6" width="23.28515625" customWidth="1"/>
    <col min="7" max="7" width="19" customWidth="1"/>
    <col min="8" max="8" width="17.85546875" customWidth="1"/>
    <col min="9" max="9" width="12.42578125" customWidth="1"/>
  </cols>
  <sheetData>
    <row r="2" spans="2:5" ht="15.6">
      <c r="B2" s="49" t="s">
        <v>0</v>
      </c>
      <c r="C2" s="50" t="s">
        <v>1</v>
      </c>
      <c r="D2" s="51" t="s">
        <v>2</v>
      </c>
      <c r="E2" s="52" t="s">
        <v>3</v>
      </c>
    </row>
    <row r="3" spans="2:5">
      <c r="B3" s="46" t="s">
        <v>4</v>
      </c>
      <c r="C3" s="48">
        <f>'IM Tote touwtje 100st PNL'!C10</f>
        <v>10.255488333333334</v>
      </c>
      <c r="D3" s="47"/>
      <c r="E3" s="33">
        <f t="shared" ref="E3:E14" si="0">C3*D3</f>
        <v>0</v>
      </c>
    </row>
    <row r="4" spans="2:5">
      <c r="B4" s="46" t="s">
        <v>5</v>
      </c>
      <c r="C4" s="48">
        <f>'IM Tote touwtje 1000st'!C10</f>
        <v>10.034131</v>
      </c>
      <c r="D4" s="47"/>
      <c r="E4" s="33">
        <f t="shared" si="0"/>
        <v>0</v>
      </c>
    </row>
    <row r="5" spans="2:5">
      <c r="B5" s="46" t="s">
        <v>6</v>
      </c>
      <c r="C5" s="48">
        <f>'IM Pouch met touwtje 100st PNL'!C10</f>
        <v>8.0534550000000014</v>
      </c>
      <c r="D5" s="47"/>
      <c r="E5" s="33">
        <f t="shared" si="0"/>
        <v>0</v>
      </c>
    </row>
    <row r="6" spans="2:5">
      <c r="B6" s="46" t="s">
        <v>7</v>
      </c>
      <c r="C6" s="48">
        <f>'IM Pouch met touwtje 1000st'!C10</f>
        <v>7.4823330000000006</v>
      </c>
      <c r="D6" s="47"/>
      <c r="E6" s="33">
        <f t="shared" si="0"/>
        <v>0</v>
      </c>
    </row>
    <row r="7" spans="2:5">
      <c r="B7" s="46" t="s">
        <v>8</v>
      </c>
      <c r="C7" s="48">
        <f>'IM Tote zonder touwtje 1000st'!C10</f>
        <v>51.252131000000006</v>
      </c>
      <c r="D7" s="47"/>
      <c r="E7" s="33">
        <f t="shared" si="0"/>
        <v>0</v>
      </c>
    </row>
    <row r="8" spans="2:5">
      <c r="B8" s="46" t="s">
        <v>9</v>
      </c>
      <c r="C8" s="48">
        <f>'IM Pouch zonder touwtje 1000st'!C10</f>
        <v>7.1203329999999996</v>
      </c>
      <c r="D8" s="47"/>
      <c r="E8" s="33">
        <f t="shared" si="0"/>
        <v>0</v>
      </c>
    </row>
    <row r="9" spans="2:5">
      <c r="B9" s="46" t="s">
        <v>10</v>
      </c>
      <c r="C9" s="48">
        <f>'IM Pouch zonder touwtje'!C10</f>
        <v>12.144114999999999</v>
      </c>
      <c r="D9" s="47"/>
      <c r="E9" s="33">
        <f t="shared" si="0"/>
        <v>0</v>
      </c>
    </row>
    <row r="10" spans="2:5">
      <c r="B10" s="46" t="s">
        <v>11</v>
      </c>
      <c r="C10" s="48">
        <f>'IM Pouch met touwtje'!C10</f>
        <v>12.506114999999999</v>
      </c>
      <c r="D10" s="47"/>
      <c r="E10" s="33">
        <f t="shared" si="0"/>
        <v>0</v>
      </c>
    </row>
    <row r="11" spans="2:5">
      <c r="B11" s="46" t="s">
        <v>12</v>
      </c>
      <c r="C11" s="48">
        <f>'IM Tote met touwtje '!C10</f>
        <v>14.702995</v>
      </c>
      <c r="D11" s="47"/>
      <c r="E11" s="33">
        <f t="shared" si="0"/>
        <v>0</v>
      </c>
    </row>
    <row r="12" spans="2:5">
      <c r="B12" s="46" t="s">
        <v>13</v>
      </c>
      <c r="C12" s="48">
        <f>'IM Tote zonder touwtje'!C10</f>
        <v>14.340994999999999</v>
      </c>
      <c r="D12" s="47"/>
      <c r="E12" s="33">
        <f t="shared" si="0"/>
        <v>0</v>
      </c>
    </row>
    <row r="13" spans="2:5">
      <c r="B13" s="46" t="s">
        <v>14</v>
      </c>
      <c r="C13" s="48">
        <f>'Pouch eiland met touwtje'!C10</f>
        <v>12.696054999999999</v>
      </c>
      <c r="D13" s="47"/>
      <c r="E13" s="33">
        <f t="shared" si="0"/>
        <v>0</v>
      </c>
    </row>
    <row r="14" spans="2:5">
      <c r="B14" s="46" t="s">
        <v>15</v>
      </c>
      <c r="C14" s="48">
        <f>'Tote eiland met touwtje'!C10</f>
        <v>2091.0934999999999</v>
      </c>
      <c r="D14" s="47"/>
      <c r="E14" s="33">
        <f t="shared" si="0"/>
        <v>0</v>
      </c>
    </row>
    <row r="15" spans="2:5">
      <c r="B15" s="46" t="s">
        <v>16</v>
      </c>
      <c r="C15" s="48">
        <f>'Bonus tas'!C10</f>
        <v>2.7896000000000001</v>
      </c>
      <c r="D15" s="47"/>
      <c r="E15" s="33">
        <f>C15*D15</f>
        <v>0</v>
      </c>
    </row>
    <row r="16" spans="2:5">
      <c r="C16" s="44"/>
      <c r="D16" s="45"/>
      <c r="E16" s="44"/>
    </row>
    <row r="17" spans="3:9">
      <c r="C17" s="44"/>
      <c r="E17" s="44"/>
    </row>
    <row r="19" spans="3:9">
      <c r="F19" s="58"/>
      <c r="G19" s="58"/>
      <c r="H19" s="58"/>
      <c r="I19" s="58"/>
    </row>
    <row r="20" spans="3:9">
      <c r="F20" s="59"/>
      <c r="G20" s="59"/>
      <c r="H20" s="59"/>
      <c r="I20" s="60"/>
    </row>
    <row r="21" spans="3:9">
      <c r="F21" s="59"/>
      <c r="G21" s="59"/>
      <c r="H21" s="59"/>
      <c r="I21" s="60"/>
    </row>
    <row r="22" spans="3:9">
      <c r="F22" s="59"/>
      <c r="G22" s="59"/>
      <c r="H22" s="59"/>
      <c r="I22" s="60"/>
    </row>
    <row r="23" spans="3:9">
      <c r="F23" s="60"/>
      <c r="G23" s="59"/>
      <c r="H23" s="59"/>
      <c r="I23" s="6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EE8D-697D-49E0-830E-5BA7742330B2}">
  <dimension ref="B2:L60"/>
  <sheetViews>
    <sheetView topLeftCell="A7" zoomScaleNormal="100" workbookViewId="0">
      <selection activeCell="D17" sqref="D17"/>
    </sheetView>
  </sheetViews>
  <sheetFormatPr defaultRowHeight="14.45"/>
  <cols>
    <col min="2" max="2" width="42" bestFit="1" customWidth="1"/>
    <col min="3" max="3" width="42.285156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19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9.0692350000000008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0.22720000000000001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0.95905333333333342</v>
      </c>
      <c r="D8" s="37" cm="1">
        <f t="array" ref="D8">SUM(G52:G60*C3)</f>
        <v>0.95905333333333342</v>
      </c>
    </row>
    <row r="9" spans="2:12">
      <c r="C9" s="38"/>
      <c r="D9" s="38"/>
    </row>
    <row r="10" spans="2:12">
      <c r="B10" s="1" t="s">
        <v>26</v>
      </c>
      <c r="C10" s="39">
        <f>SUM(C6:C8)</f>
        <v>10.255488333333334</v>
      </c>
      <c r="D10" s="39">
        <f>SUM(D6:D8)</f>
        <v>0.95905333333333342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0.71</v>
      </c>
      <c r="E17" s="23">
        <v>9.0500000000000007</v>
      </c>
      <c r="F17" s="23">
        <f t="shared" si="0"/>
        <v>6.4255000000000004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7.0000000000000007E-2</v>
      </c>
      <c r="E34" s="42">
        <v>22</v>
      </c>
      <c r="F34" s="42">
        <f>SUM(D34*E34)</f>
        <v>1.54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0.04</v>
      </c>
      <c r="E35" s="42">
        <v>22</v>
      </c>
      <c r="F35" s="42">
        <f>SUM(D35*E35)</f>
        <v>0.88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0.02</v>
      </c>
      <c r="E39" s="7">
        <v>9.36</v>
      </c>
      <c r="F39" s="7">
        <f>SUM(D39*E39)</f>
        <v>0.18720000000000001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 ht="15" thickBot="1">
      <c r="B51" s="32" t="s">
        <v>20</v>
      </c>
      <c r="C51" s="32" t="s">
        <v>61</v>
      </c>
      <c r="D51" s="32" t="s">
        <v>75</v>
      </c>
      <c r="E51" s="32" t="s">
        <v>18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56" t="s">
        <v>76</v>
      </c>
      <c r="D52" s="56">
        <f>D$57</f>
        <v>4</v>
      </c>
      <c r="E52" s="56">
        <v>0.05</v>
      </c>
      <c r="F52" s="56">
        <v>6.95</v>
      </c>
      <c r="G52" s="33">
        <f t="shared" ref="G52:G60" si="4">SUM(E52*F52)</f>
        <v>0.34750000000000003</v>
      </c>
      <c r="H52" s="33">
        <f t="shared" ref="H52:H60" si="5">SUM(G52*I52)</f>
        <v>0</v>
      </c>
      <c r="I52" s="34"/>
    </row>
    <row r="53" spans="2:9">
      <c r="B53" s="3"/>
      <c r="C53" s="56" t="s">
        <v>76</v>
      </c>
      <c r="D53" s="56">
        <f>$D57</f>
        <v>4</v>
      </c>
      <c r="E53" s="56">
        <v>0.05</v>
      </c>
      <c r="F53" s="56">
        <v>6.95</v>
      </c>
      <c r="G53" s="33">
        <f t="shared" si="4"/>
        <v>0.34750000000000003</v>
      </c>
      <c r="H53" s="33">
        <f t="shared" si="5"/>
        <v>0</v>
      </c>
      <c r="I53" s="34"/>
    </row>
    <row r="54" spans="2:9">
      <c r="B54" s="3" t="s">
        <v>77</v>
      </c>
      <c r="C54" s="3"/>
      <c r="D54" s="3"/>
      <c r="E54" s="3"/>
      <c r="F54" s="3"/>
      <c r="G54" s="33">
        <f t="shared" si="4"/>
        <v>0</v>
      </c>
      <c r="H54" s="33">
        <f t="shared" si="5"/>
        <v>0</v>
      </c>
      <c r="I54" s="3"/>
    </row>
    <row r="55" spans="2:9">
      <c r="B55" s="3"/>
      <c r="C55" s="3" t="s">
        <v>78</v>
      </c>
      <c r="D55" s="3">
        <v>1</v>
      </c>
      <c r="E55" s="3">
        <f t="shared" ref="E55:E60" si="6">D55/100</f>
        <v>0.01</v>
      </c>
      <c r="F55" s="3">
        <v>1.7</v>
      </c>
      <c r="G55" s="33">
        <f t="shared" si="4"/>
        <v>1.7000000000000001E-2</v>
      </c>
      <c r="H55" s="33">
        <f t="shared" si="5"/>
        <v>0</v>
      </c>
      <c r="I55" s="3"/>
    </row>
    <row r="56" spans="2:9">
      <c r="B56" s="3"/>
      <c r="C56" s="3" t="s">
        <v>79</v>
      </c>
      <c r="D56" s="3">
        <v>1</v>
      </c>
      <c r="E56" s="3">
        <f t="shared" si="6"/>
        <v>0.01</v>
      </c>
      <c r="F56" s="3">
        <v>17.95</v>
      </c>
      <c r="G56" s="33">
        <f t="shared" si="4"/>
        <v>0.17949999999999999</v>
      </c>
      <c r="H56" s="33">
        <f t="shared" si="5"/>
        <v>0</v>
      </c>
      <c r="I56" s="3"/>
    </row>
    <row r="57" spans="2:9">
      <c r="B57" s="3"/>
      <c r="C57" s="3" t="s">
        <v>80</v>
      </c>
      <c r="D57" s="3">
        <v>4</v>
      </c>
      <c r="E57" s="3">
        <f t="shared" si="6"/>
        <v>0.04</v>
      </c>
      <c r="F57" s="3">
        <v>1.56</v>
      </c>
      <c r="G57" s="33">
        <f t="shared" si="4"/>
        <v>6.2400000000000004E-2</v>
      </c>
      <c r="H57" s="33">
        <f t="shared" si="5"/>
        <v>0</v>
      </c>
      <c r="I57" s="3"/>
    </row>
    <row r="58" spans="2:9">
      <c r="B58" s="3"/>
      <c r="C58" s="3"/>
      <c r="D58" s="3"/>
      <c r="E58" s="3"/>
      <c r="F58" s="3"/>
      <c r="G58" s="33">
        <f t="shared" si="4"/>
        <v>0</v>
      </c>
      <c r="H58" s="33">
        <f t="shared" si="5"/>
        <v>0</v>
      </c>
      <c r="I58" s="3"/>
    </row>
    <row r="59" spans="2:9">
      <c r="B59" s="3"/>
      <c r="C59" s="3" t="s">
        <v>81</v>
      </c>
      <c r="D59" s="3">
        <v>2</v>
      </c>
      <c r="E59" s="3">
        <f>D59/3000</f>
        <v>6.6666666666666664E-4</v>
      </c>
      <c r="F59" s="3">
        <v>6.95</v>
      </c>
      <c r="G59" s="33">
        <f t="shared" si="4"/>
        <v>4.6333333333333331E-3</v>
      </c>
      <c r="H59" s="33">
        <f t="shared" si="5"/>
        <v>0</v>
      </c>
      <c r="I59" s="3"/>
    </row>
    <row r="60" spans="2:9">
      <c r="B60" s="3"/>
      <c r="C60" s="3" t="s">
        <v>82</v>
      </c>
      <c r="D60" s="3">
        <v>1</v>
      </c>
      <c r="E60" s="3">
        <f>D60/3000</f>
        <v>3.3333333333333332E-4</v>
      </c>
      <c r="F60" s="3">
        <v>1.56</v>
      </c>
      <c r="G60" s="33">
        <f t="shared" si="4"/>
        <v>5.1999999999999995E-4</v>
      </c>
      <c r="H60" s="33">
        <f t="shared" si="5"/>
        <v>0</v>
      </c>
      <c r="I6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398E-D199-4E5D-9B18-F4EBC9E0DDC9}">
  <dimension ref="B2:L60"/>
  <sheetViews>
    <sheetView topLeftCell="D8" zoomScale="115" zoomScaleNormal="115" workbookViewId="0">
      <selection activeCell="D8" sqref="D8"/>
    </sheetView>
  </sheetViews>
  <sheetFormatPr defaultRowHeight="14.45"/>
  <cols>
    <col min="2" max="2" width="42" bestFit="1" customWidth="1"/>
    <col min="3" max="3" width="43.5703125" bestFit="1" customWidth="1"/>
    <col min="4" max="4" width="14.85546875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19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9.0692350000000008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0.22720000000000001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0.73769600000000013</v>
      </c>
      <c r="D8" s="37" cm="1">
        <f t="array" ref="D8">SUM(G52:G60*C3)</f>
        <v>0.73769600000000013</v>
      </c>
    </row>
    <row r="9" spans="2:12">
      <c r="C9" s="38"/>
      <c r="D9" s="38"/>
    </row>
    <row r="10" spans="2:12">
      <c r="B10" s="1" t="s">
        <v>26</v>
      </c>
      <c r="C10" s="39">
        <f>SUM(C6:C8)</f>
        <v>10.034131</v>
      </c>
      <c r="D10" s="39">
        <f>SUM(D6:D8)</f>
        <v>0.73769600000000013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0.71</v>
      </c>
      <c r="E17" s="23">
        <v>9.0500000000000007</v>
      </c>
      <c r="F17" s="23">
        <f t="shared" si="0"/>
        <v>6.4255000000000004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7.0000000000000007E-2</v>
      </c>
      <c r="E34" s="42">
        <v>22</v>
      </c>
      <c r="F34" s="42">
        <f>SUM(D34*E34)</f>
        <v>1.54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0.04</v>
      </c>
      <c r="E35" s="42">
        <v>22</v>
      </c>
      <c r="F35" s="42">
        <f>SUM(D35*E35)</f>
        <v>0.88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0.02</v>
      </c>
      <c r="E39" s="7">
        <v>9.36</v>
      </c>
      <c r="F39" s="7">
        <f>SUM(D39*E39)</f>
        <v>0.18720000000000001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>
      <c r="B51" s="32" t="s">
        <v>20</v>
      </c>
      <c r="C51" s="32" t="s">
        <v>61</v>
      </c>
      <c r="D51" s="32" t="s">
        <v>75</v>
      </c>
      <c r="E51" s="32" t="s">
        <v>83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3" t="s">
        <v>84</v>
      </c>
      <c r="D52" s="3">
        <v>2</v>
      </c>
      <c r="E52" s="3">
        <f>D52/1000</f>
        <v>2E-3</v>
      </c>
      <c r="F52" s="40">
        <v>160.59</v>
      </c>
      <c r="G52" s="33">
        <f t="shared" ref="G52:G60" si="4">SUM(E52*F52)</f>
        <v>0.32118000000000002</v>
      </c>
      <c r="H52" s="33">
        <f t="shared" ref="H52:H60" si="5">SUM(G52*I52)</f>
        <v>0</v>
      </c>
      <c r="I52" s="34"/>
    </row>
    <row r="53" spans="2:9">
      <c r="B53" s="3"/>
      <c r="C53" s="3" t="s">
        <v>85</v>
      </c>
      <c r="D53" s="3">
        <v>2</v>
      </c>
      <c r="E53" s="3">
        <f t="shared" ref="E53:E60" si="6">D53/1000</f>
        <v>2E-3</v>
      </c>
      <c r="F53" s="40">
        <v>160.59</v>
      </c>
      <c r="G53" s="33">
        <f t="shared" si="4"/>
        <v>0.32118000000000002</v>
      </c>
      <c r="H53" s="33">
        <f t="shared" si="5"/>
        <v>0</v>
      </c>
      <c r="I53" s="34"/>
    </row>
    <row r="54" spans="2:9">
      <c r="B54" s="3" t="s">
        <v>77</v>
      </c>
      <c r="C54" s="3" t="s">
        <v>86</v>
      </c>
      <c r="D54" s="3">
        <v>2</v>
      </c>
      <c r="E54" s="3">
        <f t="shared" si="6"/>
        <v>2E-3</v>
      </c>
      <c r="F54" s="3">
        <v>1.35</v>
      </c>
      <c r="G54" s="33">
        <f t="shared" si="4"/>
        <v>2.7000000000000001E-3</v>
      </c>
      <c r="H54" s="33">
        <f t="shared" si="5"/>
        <v>0</v>
      </c>
      <c r="I54" s="3"/>
    </row>
    <row r="55" spans="2:9">
      <c r="B55" s="3"/>
      <c r="C55" s="3" t="s">
        <v>78</v>
      </c>
      <c r="D55" s="3">
        <v>1</v>
      </c>
      <c r="E55" s="3">
        <f t="shared" si="6"/>
        <v>1E-3</v>
      </c>
      <c r="F55" s="3">
        <v>1.7</v>
      </c>
      <c r="G55" s="33">
        <f t="shared" si="4"/>
        <v>1.6999999999999999E-3</v>
      </c>
      <c r="H55" s="33">
        <f t="shared" si="5"/>
        <v>0</v>
      </c>
      <c r="I55" s="3"/>
    </row>
    <row r="56" spans="2:9">
      <c r="B56" s="3"/>
      <c r="C56" s="3" t="s">
        <v>79</v>
      </c>
      <c r="D56" s="3">
        <v>1</v>
      </c>
      <c r="E56" s="3">
        <f t="shared" si="6"/>
        <v>1E-3</v>
      </c>
      <c r="F56" s="3">
        <v>17.95</v>
      </c>
      <c r="G56" s="33">
        <f t="shared" si="4"/>
        <v>1.7950000000000001E-2</v>
      </c>
      <c r="H56" s="33">
        <f t="shared" si="5"/>
        <v>0</v>
      </c>
      <c r="I56" s="3"/>
    </row>
    <row r="57" spans="2:9">
      <c r="B57" s="3"/>
      <c r="C57" s="3" t="s">
        <v>80</v>
      </c>
      <c r="D57" s="53">
        <f>ROUNDUP(1000/30,0)</f>
        <v>34</v>
      </c>
      <c r="E57" s="3">
        <f t="shared" si="6"/>
        <v>3.4000000000000002E-2</v>
      </c>
      <c r="F57" s="3">
        <v>1.56</v>
      </c>
      <c r="G57" s="33">
        <f t="shared" si="4"/>
        <v>5.3040000000000004E-2</v>
      </c>
      <c r="H57" s="33">
        <f t="shared" si="5"/>
        <v>0</v>
      </c>
      <c r="I57" s="3"/>
    </row>
    <row r="58" spans="2:9">
      <c r="B58" s="3"/>
      <c r="C58" s="3" t="s">
        <v>87</v>
      </c>
      <c r="D58" s="3">
        <v>16</v>
      </c>
      <c r="E58" s="3">
        <f t="shared" si="6"/>
        <v>1.6E-2</v>
      </c>
      <c r="F58" s="3">
        <v>0.21</v>
      </c>
      <c r="G58" s="33">
        <f t="shared" si="4"/>
        <v>3.3600000000000001E-3</v>
      </c>
      <c r="H58" s="33">
        <f t="shared" si="5"/>
        <v>0</v>
      </c>
      <c r="I58" s="3"/>
    </row>
    <row r="59" spans="2:9">
      <c r="B59" s="3"/>
      <c r="C59" s="3" t="s">
        <v>88</v>
      </c>
      <c r="D59" s="3">
        <v>0.02</v>
      </c>
      <c r="E59" s="3">
        <f t="shared" si="6"/>
        <v>2.0000000000000002E-5</v>
      </c>
      <c r="F59" s="3">
        <v>106.8</v>
      </c>
      <c r="G59" s="33">
        <f t="shared" si="4"/>
        <v>2.1360000000000003E-3</v>
      </c>
      <c r="H59" s="33">
        <f t="shared" si="5"/>
        <v>0</v>
      </c>
      <c r="I59" s="3"/>
    </row>
    <row r="60" spans="2:9">
      <c r="B60" s="3"/>
      <c r="C60" s="3" t="s">
        <v>89</v>
      </c>
      <c r="D60" s="3">
        <v>1</v>
      </c>
      <c r="E60" s="3">
        <f t="shared" si="6"/>
        <v>1E-3</v>
      </c>
      <c r="F60" s="3">
        <v>14.45</v>
      </c>
      <c r="G60" s="33">
        <f t="shared" si="4"/>
        <v>1.4449999999999999E-2</v>
      </c>
      <c r="H60" s="33">
        <f t="shared" si="5"/>
        <v>0</v>
      </c>
      <c r="I6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0A5B-45A8-4725-B8BC-A0FB8DE5136B}">
  <dimension ref="B2:L61"/>
  <sheetViews>
    <sheetView topLeftCell="A21" zoomScaleNormal="100" workbookViewId="0">
      <selection activeCell="D8" sqref="D8"/>
    </sheetView>
  </sheetViews>
  <sheetFormatPr defaultRowHeight="14.45"/>
  <cols>
    <col min="2" max="2" width="42" bestFit="1" customWidth="1"/>
    <col min="3" max="3" width="42.285156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90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6.9472350000000009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0.15231999999999998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0.95390000000000008</v>
      </c>
      <c r="D8" s="37" cm="1">
        <f t="array" ref="D8">SUM(G52:G56*C3)</f>
        <v>0.95390000000000008</v>
      </c>
    </row>
    <row r="9" spans="2:12">
      <c r="C9" s="38"/>
      <c r="D9" s="38"/>
    </row>
    <row r="10" spans="2:12">
      <c r="B10" s="1" t="s">
        <v>26</v>
      </c>
      <c r="C10" s="39">
        <f>SUM(C6:C8)</f>
        <v>8.0534550000000014</v>
      </c>
      <c r="D10" s="39">
        <f>SUM(D6:D8)</f>
        <v>0.95390000000000008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0.67</v>
      </c>
      <c r="E17" s="23">
        <v>9.0500000000000007</v>
      </c>
      <c r="F17" s="23">
        <f t="shared" si="0"/>
        <v>6.0635000000000012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0.02</v>
      </c>
      <c r="E34" s="42">
        <v>22</v>
      </c>
      <c r="F34" s="42">
        <f>SUM(D34*E34)</f>
        <v>0.44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0.01</v>
      </c>
      <c r="E35" s="42">
        <v>22</v>
      </c>
      <c r="F35" s="42">
        <f>SUM(D35*E35)</f>
        <v>0.22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1.2E-2</v>
      </c>
      <c r="E39" s="7">
        <v>9.36</v>
      </c>
      <c r="F39" s="7">
        <f>SUM(D39*E39)</f>
        <v>0.11231999999999999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 ht="15" thickBot="1">
      <c r="B51" s="32" t="s">
        <v>20</v>
      </c>
      <c r="C51" s="32" t="s">
        <v>61</v>
      </c>
      <c r="D51" s="32" t="s">
        <v>75</v>
      </c>
      <c r="E51" s="32" t="s">
        <v>18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55" t="s">
        <v>91</v>
      </c>
      <c r="D52" s="55">
        <f>D$56</f>
        <v>4</v>
      </c>
      <c r="E52" s="55">
        <v>0.05</v>
      </c>
      <c r="F52" s="55">
        <v>6.95</v>
      </c>
      <c r="G52" s="33">
        <f t="shared" ref="G52" si="4">SUM(E52*F52)</f>
        <v>0.34750000000000003</v>
      </c>
      <c r="H52" s="33">
        <f t="shared" ref="H52" si="5">SUM(G52*I52)</f>
        <v>0</v>
      </c>
      <c r="I52" s="34"/>
    </row>
    <row r="53" spans="2:9">
      <c r="B53" s="3"/>
      <c r="C53" s="55" t="s">
        <v>91</v>
      </c>
      <c r="D53" s="55">
        <f>D$56</f>
        <v>4</v>
      </c>
      <c r="E53" s="55">
        <v>0.05</v>
      </c>
      <c r="F53" s="55">
        <v>6.95</v>
      </c>
      <c r="G53" s="33">
        <f t="shared" ref="G53:G60" si="6">SUM(E53*F53)</f>
        <v>0.34750000000000003</v>
      </c>
      <c r="H53" s="54"/>
      <c r="I53" s="54"/>
    </row>
    <row r="54" spans="2:9">
      <c r="B54" s="3" t="s">
        <v>77</v>
      </c>
      <c r="C54" s="3" t="s">
        <v>78</v>
      </c>
      <c r="D54" s="3">
        <v>1</v>
      </c>
      <c r="E54" s="3">
        <f t="shared" ref="E54:E56" si="7">D54/100</f>
        <v>0.01</v>
      </c>
      <c r="F54" s="3">
        <v>1.7</v>
      </c>
      <c r="G54" s="33">
        <f t="shared" ref="G54:G56" si="8">SUM(E54*F54)</f>
        <v>1.7000000000000001E-2</v>
      </c>
      <c r="H54" s="33">
        <f>SUM(G54*I55)</f>
        <v>0</v>
      </c>
      <c r="I54" s="3"/>
    </row>
    <row r="55" spans="2:9">
      <c r="B55" s="3"/>
      <c r="C55" s="3" t="s">
        <v>79</v>
      </c>
      <c r="D55" s="3">
        <v>1</v>
      </c>
      <c r="E55" s="3">
        <f t="shared" si="7"/>
        <v>0.01</v>
      </c>
      <c r="F55" s="3">
        <v>17.95</v>
      </c>
      <c r="G55" s="33">
        <f t="shared" si="8"/>
        <v>0.17949999999999999</v>
      </c>
      <c r="H55" s="33">
        <f>SUM(G55*I56)</f>
        <v>0</v>
      </c>
      <c r="I55" s="3"/>
    </row>
    <row r="56" spans="2:9">
      <c r="B56" s="3"/>
      <c r="C56" s="3" t="s">
        <v>80</v>
      </c>
      <c r="D56" s="3">
        <v>4</v>
      </c>
      <c r="E56" s="3">
        <f t="shared" si="7"/>
        <v>0.04</v>
      </c>
      <c r="F56" s="3">
        <v>1.56</v>
      </c>
      <c r="G56" s="33">
        <f t="shared" si="8"/>
        <v>6.2400000000000004E-2</v>
      </c>
      <c r="H56" s="33">
        <f>SUM(G56*I57)</f>
        <v>0</v>
      </c>
      <c r="I56" s="3"/>
    </row>
    <row r="57" spans="2:9">
      <c r="B57" s="3"/>
      <c r="C57" s="3"/>
      <c r="D57" s="3"/>
      <c r="E57" s="3"/>
      <c r="F57" s="3"/>
      <c r="G57" s="3"/>
      <c r="H57" s="3"/>
      <c r="I57" s="3"/>
    </row>
    <row r="61" spans="2:9">
      <c r="C61" s="57"/>
      <c r="D61" s="57"/>
      <c r="E61" s="57"/>
      <c r="F61" s="57"/>
      <c r="G61" s="44"/>
      <c r="H61" s="57"/>
      <c r="I61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9E65-EE8B-4E56-A937-022E05E05305}">
  <dimension ref="B2:L61"/>
  <sheetViews>
    <sheetView zoomScaleNormal="100" workbookViewId="0">
      <selection activeCell="D8" sqref="D8"/>
    </sheetView>
  </sheetViews>
  <sheetFormatPr defaultRowHeight="14.45"/>
  <cols>
    <col min="2" max="2" width="42" bestFit="1" customWidth="1"/>
    <col min="3" max="3" width="42.285156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90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6.9472350000000009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0.15231999999999998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0.38277800000000006</v>
      </c>
      <c r="D8" s="37" cm="1">
        <f t="array" ref="D8">SUM(G52:G60*C3)</f>
        <v>0.38277800000000006</v>
      </c>
    </row>
    <row r="9" spans="2:12">
      <c r="C9" s="38"/>
      <c r="D9" s="38"/>
    </row>
    <row r="10" spans="2:12">
      <c r="B10" s="1" t="s">
        <v>26</v>
      </c>
      <c r="C10" s="39">
        <f>SUM(C6:C8)</f>
        <v>7.4823330000000006</v>
      </c>
      <c r="D10" s="39">
        <f>SUM(D6:D8)</f>
        <v>0.38277800000000006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0.67</v>
      </c>
      <c r="E17" s="23">
        <v>9.0500000000000007</v>
      </c>
      <c r="F17" s="23">
        <f t="shared" si="0"/>
        <v>6.0635000000000012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0.02</v>
      </c>
      <c r="E34" s="42">
        <v>22</v>
      </c>
      <c r="F34" s="42">
        <f>SUM(D34*E34)</f>
        <v>0.44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0.01</v>
      </c>
      <c r="E35" s="42">
        <v>22</v>
      </c>
      <c r="F35" s="42">
        <f>SUM(D35*E35)</f>
        <v>0.22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1.2E-2</v>
      </c>
      <c r="E39" s="7">
        <v>9.36</v>
      </c>
      <c r="F39" s="7">
        <f>SUM(D39*E39)</f>
        <v>0.11231999999999999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 ht="15" thickBot="1">
      <c r="B51" s="32" t="s">
        <v>20</v>
      </c>
      <c r="C51" s="32" t="s">
        <v>61</v>
      </c>
      <c r="D51" s="32" t="s">
        <v>75</v>
      </c>
      <c r="E51" s="32" t="s">
        <v>83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3" t="s">
        <v>84</v>
      </c>
      <c r="D52" s="3">
        <v>1</v>
      </c>
      <c r="E52" s="3">
        <f>D52/1000</f>
        <v>1E-3</v>
      </c>
      <c r="F52" s="40">
        <v>160.59</v>
      </c>
      <c r="G52" s="33">
        <f t="shared" ref="G52:G53" si="4">SUM(E52*F52)</f>
        <v>0.16059000000000001</v>
      </c>
      <c r="H52" s="33">
        <f t="shared" ref="H52:H53" si="5">SUM(G52*I52)</f>
        <v>0</v>
      </c>
      <c r="I52" s="34"/>
    </row>
    <row r="53" spans="2:9">
      <c r="B53" s="3"/>
      <c r="C53" s="3" t="s">
        <v>85</v>
      </c>
      <c r="D53" s="3">
        <v>1</v>
      </c>
      <c r="E53" s="3">
        <f t="shared" ref="E53:E60" si="6">D53/1000</f>
        <v>1E-3</v>
      </c>
      <c r="F53" s="40">
        <v>160.59</v>
      </c>
      <c r="G53" s="33">
        <f t="shared" si="4"/>
        <v>0.16059000000000001</v>
      </c>
      <c r="H53" s="33">
        <f t="shared" si="5"/>
        <v>0</v>
      </c>
      <c r="I53" s="34"/>
    </row>
    <row r="54" spans="2:9">
      <c r="B54" s="3" t="s">
        <v>77</v>
      </c>
      <c r="C54" s="3" t="s">
        <v>86</v>
      </c>
      <c r="D54" s="3">
        <v>1</v>
      </c>
      <c r="E54" s="3">
        <f t="shared" si="6"/>
        <v>1E-3</v>
      </c>
      <c r="F54" s="3">
        <v>1.35</v>
      </c>
      <c r="G54" s="33">
        <f t="shared" ref="G54:G60" si="7">SUM(E54*F54)</f>
        <v>1.3500000000000001E-3</v>
      </c>
      <c r="H54" s="33">
        <f t="shared" ref="H54:H60" si="8">SUM(G54*I54)</f>
        <v>0</v>
      </c>
      <c r="I54" s="3"/>
    </row>
    <row r="55" spans="2:9">
      <c r="B55" s="3"/>
      <c r="C55" s="3" t="s">
        <v>78</v>
      </c>
      <c r="D55" s="3">
        <v>1</v>
      </c>
      <c r="E55" s="3">
        <f t="shared" si="6"/>
        <v>1E-3</v>
      </c>
      <c r="F55" s="3">
        <v>1.7</v>
      </c>
      <c r="G55" s="33">
        <f t="shared" si="7"/>
        <v>1.6999999999999999E-3</v>
      </c>
      <c r="H55" s="33">
        <f t="shared" si="8"/>
        <v>0</v>
      </c>
      <c r="I55" s="3"/>
    </row>
    <row r="56" spans="2:9">
      <c r="B56" s="3"/>
      <c r="C56" s="3" t="s">
        <v>79</v>
      </c>
      <c r="D56" s="3">
        <v>1</v>
      </c>
      <c r="E56" s="3">
        <f t="shared" si="6"/>
        <v>1E-3</v>
      </c>
      <c r="F56" s="3">
        <v>17.95</v>
      </c>
      <c r="G56" s="33">
        <f t="shared" si="7"/>
        <v>1.7950000000000001E-2</v>
      </c>
      <c r="H56" s="33">
        <f t="shared" si="8"/>
        <v>0</v>
      </c>
      <c r="I56" s="3"/>
    </row>
    <row r="57" spans="2:9">
      <c r="B57" s="3"/>
      <c r="C57" s="3" t="s">
        <v>80</v>
      </c>
      <c r="D57" s="3">
        <f>ROUNDUP(1000/70,0)</f>
        <v>15</v>
      </c>
      <c r="E57" s="3">
        <f t="shared" si="6"/>
        <v>1.4999999999999999E-2</v>
      </c>
      <c r="F57" s="3">
        <v>1.56</v>
      </c>
      <c r="G57" s="33">
        <f t="shared" si="7"/>
        <v>2.3400000000000001E-2</v>
      </c>
      <c r="H57" s="33">
        <f t="shared" si="8"/>
        <v>0</v>
      </c>
      <c r="I57" s="3"/>
    </row>
    <row r="58" spans="2:9">
      <c r="B58" s="3"/>
      <c r="C58" s="3" t="s">
        <v>87</v>
      </c>
      <c r="D58" s="3">
        <v>8</v>
      </c>
      <c r="E58" s="3">
        <f t="shared" si="6"/>
        <v>8.0000000000000002E-3</v>
      </c>
      <c r="F58" s="3">
        <v>0.21</v>
      </c>
      <c r="G58" s="33">
        <f t="shared" si="7"/>
        <v>1.6800000000000001E-3</v>
      </c>
      <c r="H58" s="33">
        <f t="shared" si="8"/>
        <v>0</v>
      </c>
      <c r="I58" s="3"/>
    </row>
    <row r="59" spans="2:9">
      <c r="B59" s="3"/>
      <c r="C59" s="3" t="s">
        <v>88</v>
      </c>
      <c r="D59" s="3">
        <v>0.01</v>
      </c>
      <c r="E59" s="3">
        <f t="shared" si="6"/>
        <v>1.0000000000000001E-5</v>
      </c>
      <c r="F59" s="3">
        <v>106.8</v>
      </c>
      <c r="G59" s="33">
        <f t="shared" si="7"/>
        <v>1.0680000000000002E-3</v>
      </c>
      <c r="H59" s="33">
        <f t="shared" si="8"/>
        <v>0</v>
      </c>
      <c r="I59" s="3"/>
    </row>
    <row r="60" spans="2:9">
      <c r="B60" s="3"/>
      <c r="C60" s="3" t="s">
        <v>89</v>
      </c>
      <c r="D60" s="3">
        <v>1</v>
      </c>
      <c r="E60" s="3">
        <f t="shared" si="6"/>
        <v>1E-3</v>
      </c>
      <c r="F60" s="3">
        <v>14.45</v>
      </c>
      <c r="G60" s="33">
        <f t="shared" si="7"/>
        <v>1.4449999999999999E-2</v>
      </c>
      <c r="H60" s="33">
        <f t="shared" si="8"/>
        <v>0</v>
      </c>
      <c r="I60" s="3"/>
    </row>
    <row r="61" spans="2:9">
      <c r="B61" s="57"/>
      <c r="C61" s="57"/>
      <c r="D61" s="57"/>
      <c r="E61" s="57"/>
      <c r="F61" s="57"/>
      <c r="G61" s="44"/>
      <c r="H61" s="57"/>
      <c r="I61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8CE2-E09B-4944-9A8B-74718FCAAFE7}">
  <dimension ref="B2:L60"/>
  <sheetViews>
    <sheetView topLeftCell="A21" zoomScaleNormal="100" workbookViewId="0">
      <selection activeCell="D8" sqref="D8"/>
    </sheetView>
  </sheetViews>
  <sheetFormatPr defaultRowHeight="14.45"/>
  <cols>
    <col min="2" max="2" width="42" bestFit="1" customWidth="1"/>
    <col min="3" max="3" width="37.285156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92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50.287235000000003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0.22720000000000001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0.73769600000000013</v>
      </c>
      <c r="D8" s="37" cm="1">
        <f t="array" ref="D8">SUM(G52:G60*C3)</f>
        <v>0.73769600000000013</v>
      </c>
    </row>
    <row r="9" spans="2:12">
      <c r="C9" s="38"/>
      <c r="D9" s="38"/>
    </row>
    <row r="10" spans="2:12">
      <c r="B10" s="1" t="s">
        <v>26</v>
      </c>
      <c r="C10" s="39">
        <f>SUM(C6:C8)</f>
        <v>51.252131000000006</v>
      </c>
      <c r="D10" s="39">
        <f>SUM(D6:D8)</f>
        <v>0.73769600000000013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0.67</v>
      </c>
      <c r="E17" s="23">
        <v>9.0500000000000007</v>
      </c>
      <c r="F17" s="23">
        <f t="shared" si="0"/>
        <v>6.0635000000000012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11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11">
      <c r="B34" s="41" t="s">
        <v>57</v>
      </c>
      <c r="C34" s="41" t="s">
        <v>58</v>
      </c>
      <c r="D34" s="41"/>
      <c r="E34" s="41">
        <v>7.0000000000000007E-2</v>
      </c>
      <c r="F34" s="42">
        <v>22</v>
      </c>
      <c r="G34" s="42">
        <f>SUM(F34*H34)</f>
        <v>0</v>
      </c>
      <c r="H34" s="43"/>
    </row>
    <row r="35" spans="2:11">
      <c r="B35" s="41" t="s">
        <v>59</v>
      </c>
      <c r="C35" s="41" t="s">
        <v>60</v>
      </c>
      <c r="D35" s="41"/>
      <c r="E35" s="41">
        <v>0.04</v>
      </c>
      <c r="F35" s="42">
        <v>22</v>
      </c>
      <c r="G35" s="42">
        <f>SUM(F35*H35)</f>
        <v>0</v>
      </c>
      <c r="H35" s="43"/>
    </row>
    <row r="38" spans="2:11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11">
      <c r="B39" s="6" t="s">
        <v>62</v>
      </c>
      <c r="C39" s="6" t="s">
        <v>63</v>
      </c>
      <c r="D39" s="6">
        <v>0.02</v>
      </c>
      <c r="E39" s="7">
        <v>9.36</v>
      </c>
      <c r="F39" s="7">
        <f>SUM(D39*E39)</f>
        <v>0.18720000000000001</v>
      </c>
      <c r="G39" s="7">
        <f>SUM(F39*H39)</f>
        <v>0</v>
      </c>
      <c r="H39" s="24"/>
    </row>
    <row r="40" spans="2:11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11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11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11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11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  <c r="K44" t="s">
        <v>93</v>
      </c>
    </row>
    <row r="45" spans="2:11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11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11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 ht="15" thickBot="1">
      <c r="B51" s="32" t="s">
        <v>20</v>
      </c>
      <c r="C51" s="32" t="s">
        <v>61</v>
      </c>
      <c r="D51" s="32" t="s">
        <v>94</v>
      </c>
      <c r="E51" s="32" t="s">
        <v>18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3" t="s">
        <v>84</v>
      </c>
      <c r="D52" s="3">
        <v>2</v>
      </c>
      <c r="E52" s="3">
        <f>D52/1000</f>
        <v>2E-3</v>
      </c>
      <c r="F52" s="40">
        <v>160.59</v>
      </c>
      <c r="G52" s="33">
        <f t="shared" ref="G52:G60" si="4">SUM(E52*F52)</f>
        <v>0.32118000000000002</v>
      </c>
      <c r="H52" s="33">
        <f t="shared" ref="H52:H60" si="5">SUM(G52*I52)</f>
        <v>0</v>
      </c>
      <c r="I52" s="34"/>
    </row>
    <row r="53" spans="2:9">
      <c r="B53" s="3"/>
      <c r="C53" s="3" t="s">
        <v>85</v>
      </c>
      <c r="D53" s="3">
        <v>2</v>
      </c>
      <c r="E53" s="3">
        <f t="shared" ref="E53:E60" si="6">D53/1000</f>
        <v>2E-3</v>
      </c>
      <c r="F53" s="40">
        <v>160.59</v>
      </c>
      <c r="G53" s="33">
        <f t="shared" si="4"/>
        <v>0.32118000000000002</v>
      </c>
      <c r="H53" s="33">
        <f t="shared" si="5"/>
        <v>0</v>
      </c>
      <c r="I53" s="34"/>
    </row>
    <row r="54" spans="2:9">
      <c r="B54" s="3" t="s">
        <v>77</v>
      </c>
      <c r="C54" s="3" t="s">
        <v>86</v>
      </c>
      <c r="D54" s="3">
        <v>2</v>
      </c>
      <c r="E54" s="3">
        <f t="shared" si="6"/>
        <v>2E-3</v>
      </c>
      <c r="F54" s="3">
        <v>1.35</v>
      </c>
      <c r="G54" s="33">
        <f t="shared" si="4"/>
        <v>2.7000000000000001E-3</v>
      </c>
      <c r="H54" s="33">
        <f t="shared" si="5"/>
        <v>0</v>
      </c>
      <c r="I54" s="3"/>
    </row>
    <row r="55" spans="2:9">
      <c r="B55" s="3"/>
      <c r="C55" s="3" t="s">
        <v>78</v>
      </c>
      <c r="D55" s="3">
        <v>1</v>
      </c>
      <c r="E55" s="3">
        <f t="shared" si="6"/>
        <v>1E-3</v>
      </c>
      <c r="F55" s="3">
        <v>1.7</v>
      </c>
      <c r="G55" s="33">
        <f t="shared" si="4"/>
        <v>1.6999999999999999E-3</v>
      </c>
      <c r="H55" s="33">
        <f t="shared" si="5"/>
        <v>0</v>
      </c>
      <c r="I55" s="3"/>
    </row>
    <row r="56" spans="2:9">
      <c r="B56" s="3"/>
      <c r="C56" s="3" t="s">
        <v>79</v>
      </c>
      <c r="D56" s="3">
        <v>1</v>
      </c>
      <c r="E56" s="3">
        <f t="shared" si="6"/>
        <v>1E-3</v>
      </c>
      <c r="F56" s="3">
        <v>17.95</v>
      </c>
      <c r="G56" s="33">
        <f t="shared" si="4"/>
        <v>1.7950000000000001E-2</v>
      </c>
      <c r="H56" s="33">
        <f t="shared" si="5"/>
        <v>0</v>
      </c>
      <c r="I56" s="3"/>
    </row>
    <row r="57" spans="2:9">
      <c r="B57" s="3"/>
      <c r="C57" s="3" t="s">
        <v>80</v>
      </c>
      <c r="D57" s="53">
        <f>ROUNDUP(1000/30,0)</f>
        <v>34</v>
      </c>
      <c r="E57" s="3">
        <f t="shared" si="6"/>
        <v>3.4000000000000002E-2</v>
      </c>
      <c r="F57" s="3">
        <v>1.56</v>
      </c>
      <c r="G57" s="33">
        <f t="shared" si="4"/>
        <v>5.3040000000000004E-2</v>
      </c>
      <c r="H57" s="33">
        <f t="shared" si="5"/>
        <v>0</v>
      </c>
      <c r="I57" s="3"/>
    </row>
    <row r="58" spans="2:9">
      <c r="B58" s="3"/>
      <c r="C58" s="3" t="s">
        <v>87</v>
      </c>
      <c r="D58" s="3">
        <v>16</v>
      </c>
      <c r="E58" s="3">
        <f t="shared" si="6"/>
        <v>1.6E-2</v>
      </c>
      <c r="F58" s="3">
        <v>0.21</v>
      </c>
      <c r="G58" s="33">
        <f t="shared" si="4"/>
        <v>3.3600000000000001E-3</v>
      </c>
      <c r="H58" s="33">
        <f t="shared" si="5"/>
        <v>0</v>
      </c>
      <c r="I58" s="3"/>
    </row>
    <row r="59" spans="2:9">
      <c r="B59" s="3"/>
      <c r="C59" s="3" t="s">
        <v>88</v>
      </c>
      <c r="D59" s="3">
        <v>0.02</v>
      </c>
      <c r="E59" s="3">
        <f t="shared" si="6"/>
        <v>2.0000000000000002E-5</v>
      </c>
      <c r="F59" s="3">
        <v>106.8</v>
      </c>
      <c r="G59" s="33">
        <f t="shared" si="4"/>
        <v>2.1360000000000003E-3</v>
      </c>
      <c r="H59" s="33">
        <f t="shared" si="5"/>
        <v>0</v>
      </c>
      <c r="I59" s="3"/>
    </row>
    <row r="60" spans="2:9">
      <c r="B60" s="3"/>
      <c r="C60" s="3" t="s">
        <v>89</v>
      </c>
      <c r="D60" s="3">
        <v>1</v>
      </c>
      <c r="E60" s="3">
        <f t="shared" si="6"/>
        <v>1E-3</v>
      </c>
      <c r="F60" s="3">
        <v>14.45</v>
      </c>
      <c r="G60" s="33">
        <f t="shared" si="4"/>
        <v>1.4449999999999999E-2</v>
      </c>
      <c r="H60" s="33">
        <f t="shared" si="5"/>
        <v>0</v>
      </c>
      <c r="I60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AB59-9B0B-42DB-8A01-A4C9CFF482FC}">
  <dimension ref="B2:L60"/>
  <sheetViews>
    <sheetView topLeftCell="A25" zoomScaleNormal="100" workbookViewId="0">
      <selection activeCell="D8" sqref="D8"/>
    </sheetView>
  </sheetViews>
  <sheetFormatPr defaultRowHeight="14.45"/>
  <cols>
    <col min="2" max="2" width="42" bestFit="1" customWidth="1"/>
    <col min="3" max="3" width="42.28515625" bestFit="1" customWidth="1"/>
    <col min="4" max="4" width="14.7109375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95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6.5852349999999999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0.15231999999999998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0.38277800000000006</v>
      </c>
      <c r="D8" s="37" cm="1">
        <f t="array" ref="D8">SUM(G52:G60*C3)</f>
        <v>0.38277800000000006</v>
      </c>
    </row>
    <row r="9" spans="2:12">
      <c r="C9" s="38"/>
      <c r="D9" s="38"/>
    </row>
    <row r="10" spans="2:12">
      <c r="B10" s="1" t="s">
        <v>26</v>
      </c>
      <c r="C10" s="39">
        <f>SUM(C6:C8)</f>
        <v>7.1203329999999996</v>
      </c>
      <c r="D10" s="39">
        <f>SUM(D6:D8)</f>
        <v>0.38277800000000006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0.63</v>
      </c>
      <c r="E17" s="23">
        <v>9.0500000000000007</v>
      </c>
      <c r="F17" s="23">
        <f t="shared" si="0"/>
        <v>5.7015000000000002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0.02</v>
      </c>
      <c r="E34" s="42">
        <v>22</v>
      </c>
      <c r="F34" s="42">
        <f>SUM(D34*E34)</f>
        <v>0.44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0.01</v>
      </c>
      <c r="E35" s="42">
        <v>22</v>
      </c>
      <c r="F35" s="42">
        <f>SUM(D35*E35)</f>
        <v>0.22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1.2E-2</v>
      </c>
      <c r="E39" s="7">
        <v>9.36</v>
      </c>
      <c r="F39" s="7">
        <f>SUM(D39*E39)</f>
        <v>0.11231999999999999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 ht="15" thickBot="1">
      <c r="B51" s="32" t="s">
        <v>20</v>
      </c>
      <c r="C51" s="32" t="s">
        <v>61</v>
      </c>
      <c r="D51" s="32" t="s">
        <v>94</v>
      </c>
      <c r="E51" s="32" t="s">
        <v>18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3" t="s">
        <v>84</v>
      </c>
      <c r="D52" s="3">
        <v>1</v>
      </c>
      <c r="E52" s="3">
        <f>D52/1000</f>
        <v>1E-3</v>
      </c>
      <c r="F52" s="40">
        <v>160.59</v>
      </c>
      <c r="G52" s="33">
        <f t="shared" ref="G52:G60" si="4">SUM(E52*F52)</f>
        <v>0.16059000000000001</v>
      </c>
      <c r="H52" s="33">
        <f t="shared" ref="H52:H60" si="5">SUM(G52*I52)</f>
        <v>0</v>
      </c>
      <c r="I52" s="34"/>
    </row>
    <row r="53" spans="2:9">
      <c r="B53" s="3"/>
      <c r="C53" s="3" t="s">
        <v>85</v>
      </c>
      <c r="D53" s="3">
        <v>1</v>
      </c>
      <c r="E53" s="3">
        <f t="shared" ref="E53:E60" si="6">D53/1000</f>
        <v>1E-3</v>
      </c>
      <c r="F53" s="40">
        <v>160.59</v>
      </c>
      <c r="G53" s="33">
        <f t="shared" si="4"/>
        <v>0.16059000000000001</v>
      </c>
      <c r="H53" s="33">
        <f t="shared" si="5"/>
        <v>0</v>
      </c>
      <c r="I53" s="34"/>
    </row>
    <row r="54" spans="2:9">
      <c r="B54" s="3" t="s">
        <v>77</v>
      </c>
      <c r="C54" s="3" t="s">
        <v>86</v>
      </c>
      <c r="D54" s="3">
        <v>1</v>
      </c>
      <c r="E54" s="3">
        <f t="shared" si="6"/>
        <v>1E-3</v>
      </c>
      <c r="F54" s="3">
        <v>1.35</v>
      </c>
      <c r="G54" s="33">
        <f t="shared" si="4"/>
        <v>1.3500000000000001E-3</v>
      </c>
      <c r="H54" s="33">
        <f t="shared" si="5"/>
        <v>0</v>
      </c>
      <c r="I54" s="3"/>
    </row>
    <row r="55" spans="2:9">
      <c r="B55" s="3"/>
      <c r="C55" s="3" t="s">
        <v>78</v>
      </c>
      <c r="D55" s="3">
        <v>1</v>
      </c>
      <c r="E55" s="3">
        <f t="shared" si="6"/>
        <v>1E-3</v>
      </c>
      <c r="F55" s="3">
        <v>1.7</v>
      </c>
      <c r="G55" s="33">
        <f t="shared" si="4"/>
        <v>1.6999999999999999E-3</v>
      </c>
      <c r="H55" s="33">
        <f t="shared" si="5"/>
        <v>0</v>
      </c>
      <c r="I55" s="3"/>
    </row>
    <row r="56" spans="2:9">
      <c r="B56" s="3"/>
      <c r="C56" s="3" t="s">
        <v>79</v>
      </c>
      <c r="D56" s="3">
        <v>1</v>
      </c>
      <c r="E56" s="3">
        <f t="shared" si="6"/>
        <v>1E-3</v>
      </c>
      <c r="F56" s="3">
        <v>17.95</v>
      </c>
      <c r="G56" s="33">
        <f t="shared" si="4"/>
        <v>1.7950000000000001E-2</v>
      </c>
      <c r="H56" s="33">
        <f t="shared" si="5"/>
        <v>0</v>
      </c>
      <c r="I56" s="3"/>
    </row>
    <row r="57" spans="2:9">
      <c r="B57" s="3"/>
      <c r="C57" s="3" t="s">
        <v>80</v>
      </c>
      <c r="D57" s="3">
        <f>ROUNDUP(1000/70,0)</f>
        <v>15</v>
      </c>
      <c r="E57" s="3">
        <f t="shared" si="6"/>
        <v>1.4999999999999999E-2</v>
      </c>
      <c r="F57" s="3">
        <v>1.56</v>
      </c>
      <c r="G57" s="33">
        <f t="shared" si="4"/>
        <v>2.3400000000000001E-2</v>
      </c>
      <c r="H57" s="33">
        <f t="shared" si="5"/>
        <v>0</v>
      </c>
      <c r="I57" s="3"/>
    </row>
    <row r="58" spans="2:9">
      <c r="B58" s="3"/>
      <c r="C58" s="3" t="s">
        <v>87</v>
      </c>
      <c r="D58" s="3">
        <v>8</v>
      </c>
      <c r="E58" s="3">
        <f t="shared" si="6"/>
        <v>8.0000000000000002E-3</v>
      </c>
      <c r="F58" s="3">
        <v>0.21</v>
      </c>
      <c r="G58" s="33">
        <f t="shared" si="4"/>
        <v>1.6800000000000001E-3</v>
      </c>
      <c r="H58" s="33">
        <f t="shared" si="5"/>
        <v>0</v>
      </c>
      <c r="I58" s="3"/>
    </row>
    <row r="59" spans="2:9">
      <c r="B59" s="3"/>
      <c r="C59" s="3" t="s">
        <v>88</v>
      </c>
      <c r="D59" s="3">
        <v>0.01</v>
      </c>
      <c r="E59" s="3">
        <f t="shared" si="6"/>
        <v>1.0000000000000001E-5</v>
      </c>
      <c r="F59" s="3">
        <v>106.8</v>
      </c>
      <c r="G59" s="33">
        <f t="shared" si="4"/>
        <v>1.0680000000000002E-3</v>
      </c>
      <c r="H59" s="33">
        <f t="shared" si="5"/>
        <v>0</v>
      </c>
      <c r="I59" s="3"/>
    </row>
    <row r="60" spans="2:9">
      <c r="B60" s="3"/>
      <c r="C60" s="3" t="s">
        <v>89</v>
      </c>
      <c r="D60" s="3">
        <v>1</v>
      </c>
      <c r="E60" s="3">
        <f t="shared" si="6"/>
        <v>1E-3</v>
      </c>
      <c r="F60" s="3">
        <v>14.45</v>
      </c>
      <c r="G60" s="33">
        <f t="shared" si="4"/>
        <v>1.4449999999999999E-2</v>
      </c>
      <c r="H60" s="33">
        <f t="shared" si="5"/>
        <v>0</v>
      </c>
      <c r="I60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E01-3BFE-4227-AFEC-BA34876935E1}">
  <dimension ref="B2:L57"/>
  <sheetViews>
    <sheetView topLeftCell="A26" zoomScaleNormal="100" workbookViewId="0">
      <selection activeCell="D9" sqref="D9"/>
    </sheetView>
  </sheetViews>
  <sheetFormatPr defaultRowHeight="14.45"/>
  <cols>
    <col min="2" max="2" width="42" bestFit="1" customWidth="1"/>
    <col min="3" max="3" width="42.28515625" bestFit="1" customWidth="1"/>
    <col min="4" max="4" width="14.7109375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95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6.5852349999999999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0.15231999999999998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5.4065599999999989</v>
      </c>
      <c r="D8" s="37" cm="1">
        <f t="array" ref="D8">SUM(G52:G60*C3)</f>
        <v>5.4065599999999989</v>
      </c>
    </row>
    <row r="9" spans="2:12">
      <c r="C9" s="38"/>
      <c r="D9" s="38"/>
    </row>
    <row r="10" spans="2:12">
      <c r="B10" s="1" t="s">
        <v>26</v>
      </c>
      <c r="C10" s="39">
        <f>SUM(C6:C8)</f>
        <v>12.144114999999999</v>
      </c>
      <c r="D10" s="39">
        <f>SUM(D6:D8)</f>
        <v>5.4065599999999989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2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0.63</v>
      </c>
      <c r="E17" s="23">
        <v>9.0500000000000007</v>
      </c>
      <c r="F17" s="23">
        <f t="shared" si="0"/>
        <v>5.7015000000000002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>SUM(F33*H33)</f>
        <v>0</v>
      </c>
      <c r="H33" s="29"/>
    </row>
    <row r="34" spans="2:8">
      <c r="B34" s="41" t="s">
        <v>57</v>
      </c>
      <c r="C34" s="41" t="s">
        <v>58</v>
      </c>
      <c r="D34" s="41">
        <v>0.02</v>
      </c>
      <c r="E34" s="42">
        <v>22</v>
      </c>
      <c r="F34" s="42">
        <f>SUM(D34*E34)</f>
        <v>0.44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0.01</v>
      </c>
      <c r="E35" s="42">
        <v>22</v>
      </c>
      <c r="F35" s="42">
        <f>SUM(D35*E35)</f>
        <v>0.22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1.2E-2</v>
      </c>
      <c r="E39" s="7">
        <v>9.36</v>
      </c>
      <c r="F39" s="7">
        <f>SUM(D39*E39)</f>
        <v>0.11231999999999999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>
      <c r="B51" s="32" t="s">
        <v>20</v>
      </c>
      <c r="C51" s="32" t="s">
        <v>61</v>
      </c>
      <c r="D51" s="32" t="s">
        <v>75</v>
      </c>
      <c r="E51" s="32" t="s">
        <v>18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3" t="s">
        <v>96</v>
      </c>
      <c r="D52" s="3">
        <v>1</v>
      </c>
      <c r="E52" s="3">
        <v>0.1</v>
      </c>
      <c r="F52" s="40">
        <v>6.45</v>
      </c>
      <c r="G52" s="33">
        <f t="shared" ref="G52:G57" si="4">SUM(E52*F52)</f>
        <v>0.64500000000000002</v>
      </c>
      <c r="H52" s="33">
        <f>SUM(G52*I52)</f>
        <v>0</v>
      </c>
      <c r="I52" s="34"/>
    </row>
    <row r="53" spans="2:9">
      <c r="B53" s="3"/>
      <c r="C53" s="3" t="s">
        <v>97</v>
      </c>
      <c r="D53" s="3">
        <v>1</v>
      </c>
      <c r="E53" s="3">
        <v>1</v>
      </c>
      <c r="F53" s="40">
        <v>4.25</v>
      </c>
      <c r="G53" s="33">
        <f t="shared" si="4"/>
        <v>4.25</v>
      </c>
      <c r="H53" s="33">
        <f>SUM(G53*I53)</f>
        <v>0</v>
      </c>
      <c r="I53" s="34"/>
    </row>
    <row r="54" spans="2:9">
      <c r="B54" s="3" t="s">
        <v>77</v>
      </c>
      <c r="C54" s="3" t="s">
        <v>80</v>
      </c>
      <c r="D54" s="3">
        <v>1</v>
      </c>
      <c r="E54" s="3">
        <f>D54/1000</f>
        <v>1E-3</v>
      </c>
      <c r="F54" s="3">
        <v>1.56</v>
      </c>
      <c r="G54" s="33">
        <f>SUM(E54*F54)</f>
        <v>1.5600000000000002E-3</v>
      </c>
      <c r="H54" s="33">
        <f t="shared" ref="H54:H57" si="5">SUM(G54*I54)</f>
        <v>0</v>
      </c>
      <c r="I54" s="3"/>
    </row>
    <row r="55" spans="2:9">
      <c r="B55" s="3"/>
      <c r="C55" s="3" t="s">
        <v>78</v>
      </c>
      <c r="D55" s="3">
        <v>1</v>
      </c>
      <c r="E55" s="3">
        <f>D55/10</f>
        <v>0.1</v>
      </c>
      <c r="F55" s="3">
        <v>1.7</v>
      </c>
      <c r="G55" s="33">
        <f>SUM(E55*F55)</f>
        <v>0.17</v>
      </c>
      <c r="H55" s="33">
        <f t="shared" si="5"/>
        <v>0</v>
      </c>
      <c r="I55" s="3"/>
    </row>
    <row r="56" spans="2:9">
      <c r="B56" s="3"/>
      <c r="C56" s="3" t="s">
        <v>98</v>
      </c>
      <c r="D56" s="3">
        <v>1</v>
      </c>
      <c r="E56" s="3">
        <v>1</v>
      </c>
      <c r="F56" s="3">
        <v>0.34</v>
      </c>
      <c r="G56" s="33">
        <f>SUM(E56*F56)</f>
        <v>0.34</v>
      </c>
      <c r="H56" s="33">
        <f t="shared" si="5"/>
        <v>0</v>
      </c>
      <c r="I56" s="3"/>
    </row>
    <row r="57" spans="2:9">
      <c r="B57" s="3"/>
      <c r="C57" s="3"/>
      <c r="D57" s="3"/>
      <c r="E57" s="3"/>
      <c r="F57" s="3"/>
      <c r="G57" s="33">
        <f t="shared" si="4"/>
        <v>0</v>
      </c>
      <c r="H57" s="33">
        <f t="shared" si="5"/>
        <v>0</v>
      </c>
      <c r="I57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BA98-7CC4-4361-B2A7-BA1CF178A3DD}">
  <dimension ref="B2:L56"/>
  <sheetViews>
    <sheetView zoomScaleNormal="100" workbookViewId="0">
      <selection activeCell="D9" sqref="D9"/>
    </sheetView>
  </sheetViews>
  <sheetFormatPr defaultRowHeight="14.45"/>
  <cols>
    <col min="2" max="2" width="42" bestFit="1" customWidth="1"/>
    <col min="3" max="3" width="42.285156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90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6.9472350000000009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0.15231999999999998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5.4065599999999989</v>
      </c>
      <c r="D8" s="37" cm="1">
        <f t="array" ref="D8">SUM(G52:G60*C3)</f>
        <v>5.4065599999999989</v>
      </c>
    </row>
    <row r="9" spans="2:12">
      <c r="C9" s="38"/>
      <c r="D9" s="38"/>
    </row>
    <row r="10" spans="2:12">
      <c r="B10" s="1" t="s">
        <v>26</v>
      </c>
      <c r="C10" s="39">
        <f>SUM(C6:C8)</f>
        <v>12.506114999999999</v>
      </c>
      <c r="D10" s="39">
        <f>SUM(D6:D8)</f>
        <v>5.4065599999999989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0.67</v>
      </c>
      <c r="E17" s="23">
        <v>9.0500000000000007</v>
      </c>
      <c r="F17" s="23">
        <f t="shared" si="0"/>
        <v>6.0635000000000012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0.02</v>
      </c>
      <c r="E34" s="42">
        <v>22</v>
      </c>
      <c r="F34" s="42">
        <f>SUM(D34*E34)</f>
        <v>0.44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0.01</v>
      </c>
      <c r="E35" s="42">
        <v>22</v>
      </c>
      <c r="F35" s="42">
        <f>SUM(D35*E35)</f>
        <v>0.22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1.2E-2</v>
      </c>
      <c r="E39" s="7">
        <v>9.36</v>
      </c>
      <c r="F39" s="7">
        <f>SUM(D39*E39)</f>
        <v>0.11231999999999999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>
      <c r="B51" s="32" t="s">
        <v>20</v>
      </c>
      <c r="C51" s="32" t="s">
        <v>61</v>
      </c>
      <c r="D51" s="32" t="s">
        <v>75</v>
      </c>
      <c r="E51" s="32" t="s">
        <v>18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3" t="s">
        <v>99</v>
      </c>
      <c r="D52" s="3">
        <v>1</v>
      </c>
      <c r="E52" s="3">
        <v>0.1</v>
      </c>
      <c r="F52" s="40">
        <v>6.45</v>
      </c>
      <c r="G52" s="33">
        <f t="shared" ref="G52:G56" si="4">SUM(E52*F52)</f>
        <v>0.64500000000000002</v>
      </c>
      <c r="H52" s="33">
        <f t="shared" ref="H52:H56" si="5">SUM(G52*I52)</f>
        <v>0</v>
      </c>
      <c r="I52" s="34"/>
    </row>
    <row r="53" spans="2:9">
      <c r="B53" s="3"/>
      <c r="C53" s="3" t="s">
        <v>100</v>
      </c>
      <c r="D53" s="3">
        <v>1</v>
      </c>
      <c r="E53" s="3">
        <v>1</v>
      </c>
      <c r="F53" s="40">
        <v>4.25</v>
      </c>
      <c r="G53" s="33">
        <f t="shared" si="4"/>
        <v>4.25</v>
      </c>
      <c r="H53" s="33">
        <f t="shared" si="5"/>
        <v>0</v>
      </c>
      <c r="I53" s="34"/>
    </row>
    <row r="54" spans="2:9">
      <c r="B54" s="3" t="s">
        <v>77</v>
      </c>
      <c r="C54" s="3" t="s">
        <v>80</v>
      </c>
      <c r="D54" s="3">
        <v>1</v>
      </c>
      <c r="E54" s="3">
        <f>D54/1000</f>
        <v>1E-3</v>
      </c>
      <c r="F54" s="3">
        <v>1.56</v>
      </c>
      <c r="G54" s="33">
        <f t="shared" si="4"/>
        <v>1.5600000000000002E-3</v>
      </c>
      <c r="H54" s="33">
        <f t="shared" si="5"/>
        <v>0</v>
      </c>
      <c r="I54" s="3"/>
    </row>
    <row r="55" spans="2:9">
      <c r="B55" s="3"/>
      <c r="C55" s="3" t="s">
        <v>78</v>
      </c>
      <c r="D55" s="3">
        <v>1</v>
      </c>
      <c r="E55" s="3">
        <f>D55/10</f>
        <v>0.1</v>
      </c>
      <c r="F55" s="3">
        <v>1.7</v>
      </c>
      <c r="G55" s="33">
        <f t="shared" si="4"/>
        <v>0.17</v>
      </c>
      <c r="H55" s="33">
        <f t="shared" si="5"/>
        <v>0</v>
      </c>
      <c r="I55" s="3"/>
    </row>
    <row r="56" spans="2:9">
      <c r="B56" s="3"/>
      <c r="C56" s="3" t="s">
        <v>98</v>
      </c>
      <c r="D56" s="3">
        <v>1</v>
      </c>
      <c r="E56" s="3">
        <v>1</v>
      </c>
      <c r="F56" s="3">
        <v>0.34</v>
      </c>
      <c r="G56" s="33">
        <f t="shared" si="4"/>
        <v>0.34</v>
      </c>
      <c r="H56" s="33">
        <f t="shared" si="5"/>
        <v>0</v>
      </c>
      <c r="I5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9429-9B25-492C-ABC2-6F41B1C66A2B}">
  <dimension ref="B2:L56"/>
  <sheetViews>
    <sheetView topLeftCell="A15" zoomScaleNormal="100" workbookViewId="0">
      <selection activeCell="D9" sqref="D9"/>
    </sheetView>
  </sheetViews>
  <sheetFormatPr defaultRowHeight="14.45"/>
  <cols>
    <col min="2" max="2" width="42" bestFit="1" customWidth="1"/>
    <col min="3" max="3" width="42.285156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92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9.0692350000000008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0.22720000000000001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5.4065599999999989</v>
      </c>
      <c r="D8" s="37" cm="1">
        <f t="array" ref="D8">SUM(G52:G60*C3)</f>
        <v>5.4065599999999989</v>
      </c>
    </row>
    <row r="9" spans="2:12">
      <c r="C9" s="38"/>
      <c r="D9" s="38"/>
    </row>
    <row r="10" spans="2:12">
      <c r="B10" s="1" t="s">
        <v>26</v>
      </c>
      <c r="C10" s="39">
        <f>SUM(C6:C8)</f>
        <v>14.702995</v>
      </c>
      <c r="D10" s="39">
        <f>SUM(D6:D8)</f>
        <v>5.4065599999999989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 t="shared" ref="F14:F34" si="0">SUM(D14*E14)</f>
        <v>0</v>
      </c>
      <c r="G14" s="17">
        <f t="shared" ref="G14:G34" si="1"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si="0"/>
        <v>0.22373499999999999</v>
      </c>
      <c r="G15" s="14">
        <f t="shared" si="1"/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0.71</v>
      </c>
      <c r="E17" s="23">
        <v>9.0500000000000007</v>
      </c>
      <c r="F17" s="23">
        <f t="shared" si="0"/>
        <v>6.4255000000000004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7.0000000000000007E-2</v>
      </c>
      <c r="E34" s="42">
        <v>22</v>
      </c>
      <c r="F34" s="42">
        <f t="shared" si="0"/>
        <v>1.54</v>
      </c>
      <c r="G34" s="42">
        <f t="shared" si="1"/>
        <v>0</v>
      </c>
      <c r="H34" s="43"/>
    </row>
    <row r="35" spans="2:8">
      <c r="B35" s="41" t="s">
        <v>59</v>
      </c>
      <c r="C35" s="41" t="s">
        <v>60</v>
      </c>
      <c r="D35" s="41">
        <v>0.04</v>
      </c>
      <c r="E35" s="42">
        <v>22</v>
      </c>
      <c r="F35" s="42">
        <f>SUM(D35*E35)</f>
        <v>0.88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0.02</v>
      </c>
      <c r="E39" s="7">
        <v>9.36</v>
      </c>
      <c r="F39" s="7">
        <f t="shared" ref="F39:F47" si="2">SUM(D39*E39)</f>
        <v>0.18720000000000001</v>
      </c>
      <c r="G39" s="7">
        <f t="shared" ref="G39:G47" si="3"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si="2"/>
        <v>0</v>
      </c>
      <c r="G40" s="9">
        <f t="shared" si="3"/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 ht="15" thickBot="1">
      <c r="B51" s="32" t="s">
        <v>20</v>
      </c>
      <c r="C51" s="32" t="s">
        <v>61</v>
      </c>
      <c r="D51" s="32" t="s">
        <v>75</v>
      </c>
      <c r="E51" s="32" t="s">
        <v>18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3" t="s">
        <v>99</v>
      </c>
      <c r="D52" s="3">
        <v>1</v>
      </c>
      <c r="E52" s="3">
        <v>0.1</v>
      </c>
      <c r="F52" s="40">
        <v>6.45</v>
      </c>
      <c r="G52" s="33">
        <f t="shared" ref="G52:G56" si="4">SUM(E52*F52)</f>
        <v>0.64500000000000002</v>
      </c>
      <c r="H52" s="33">
        <f t="shared" ref="H52:H56" si="5">SUM(G52*I52)</f>
        <v>0</v>
      </c>
      <c r="I52" s="34"/>
    </row>
    <row r="53" spans="2:9">
      <c r="B53" s="3"/>
      <c r="C53" s="3" t="s">
        <v>100</v>
      </c>
      <c r="D53" s="3">
        <v>1</v>
      </c>
      <c r="E53" s="3">
        <v>1</v>
      </c>
      <c r="F53" s="40">
        <v>4.25</v>
      </c>
      <c r="G53" s="33">
        <f t="shared" si="4"/>
        <v>4.25</v>
      </c>
      <c r="H53" s="33">
        <f t="shared" si="5"/>
        <v>0</v>
      </c>
      <c r="I53" s="34"/>
    </row>
    <row r="54" spans="2:9">
      <c r="B54" s="3" t="s">
        <v>77</v>
      </c>
      <c r="C54" s="3" t="s">
        <v>80</v>
      </c>
      <c r="D54" s="3">
        <v>1</v>
      </c>
      <c r="E54" s="3">
        <f>D54/1000</f>
        <v>1E-3</v>
      </c>
      <c r="F54" s="3">
        <v>1.56</v>
      </c>
      <c r="G54" s="33">
        <f t="shared" si="4"/>
        <v>1.5600000000000002E-3</v>
      </c>
      <c r="H54" s="33">
        <f t="shared" si="5"/>
        <v>0</v>
      </c>
      <c r="I54" s="3"/>
    </row>
    <row r="55" spans="2:9">
      <c r="B55" s="3"/>
      <c r="C55" s="3" t="s">
        <v>78</v>
      </c>
      <c r="D55" s="3">
        <v>1</v>
      </c>
      <c r="E55" s="3">
        <f>D55/10</f>
        <v>0.1</v>
      </c>
      <c r="F55" s="3">
        <v>1.7</v>
      </c>
      <c r="G55" s="33">
        <f t="shared" si="4"/>
        <v>0.17</v>
      </c>
      <c r="H55" s="33">
        <f t="shared" si="5"/>
        <v>0</v>
      </c>
      <c r="I55" s="3"/>
    </row>
    <row r="56" spans="2:9">
      <c r="B56" s="3"/>
      <c r="C56" s="3" t="s">
        <v>98</v>
      </c>
      <c r="D56" s="3">
        <v>1</v>
      </c>
      <c r="E56" s="3">
        <v>1</v>
      </c>
      <c r="F56" s="3">
        <v>0.34</v>
      </c>
      <c r="G56" s="33">
        <f t="shared" si="4"/>
        <v>0.34</v>
      </c>
      <c r="H56" s="33">
        <f t="shared" si="5"/>
        <v>0</v>
      </c>
      <c r="I5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BE0B-C031-457B-A438-C7D45D685E17}">
  <dimension ref="B2:L56"/>
  <sheetViews>
    <sheetView topLeftCell="A21" zoomScaleNormal="100" workbookViewId="0">
      <selection activeCell="D9" sqref="D9"/>
    </sheetView>
  </sheetViews>
  <sheetFormatPr defaultRowHeight="14.45"/>
  <cols>
    <col min="2" max="2" width="42" bestFit="1" customWidth="1"/>
    <col min="3" max="3" width="42.285156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92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8.7072350000000007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0.22720000000000001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5.4065599999999989</v>
      </c>
      <c r="D8" s="37" cm="1">
        <f t="array" ref="D8">SUM(G52:G60*C3)</f>
        <v>5.4065599999999989</v>
      </c>
    </row>
    <row r="9" spans="2:12">
      <c r="C9" s="38"/>
      <c r="D9" s="38"/>
    </row>
    <row r="10" spans="2:12">
      <c r="B10" s="1" t="s">
        <v>26</v>
      </c>
      <c r="C10" s="39">
        <f>SUM(C6:C8)</f>
        <v>14.340994999999999</v>
      </c>
      <c r="D10" s="39">
        <f>SUM(D6:D8)</f>
        <v>5.4065599999999989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0.67</v>
      </c>
      <c r="E17" s="23">
        <v>9.0500000000000007</v>
      </c>
      <c r="F17" s="23">
        <f t="shared" si="0"/>
        <v>6.0635000000000012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7.0000000000000007E-2</v>
      </c>
      <c r="E34" s="42">
        <v>22</v>
      </c>
      <c r="F34" s="42">
        <f>SUM(D34*E34)</f>
        <v>1.54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0.04</v>
      </c>
      <c r="E35" s="42">
        <v>22</v>
      </c>
      <c r="F35" s="42">
        <f>SUM(D35*E35)</f>
        <v>0.88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0.02</v>
      </c>
      <c r="E39" s="7">
        <v>9.36</v>
      </c>
      <c r="F39" s="7">
        <f>SUM(D39*E39)</f>
        <v>0.18720000000000001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9">
      <c r="B51" s="32" t="s">
        <v>20</v>
      </c>
      <c r="C51" s="32" t="s">
        <v>61</v>
      </c>
      <c r="D51" s="32" t="s">
        <v>75</v>
      </c>
      <c r="E51" s="32" t="s">
        <v>18</v>
      </c>
      <c r="F51" s="32" t="s">
        <v>21</v>
      </c>
      <c r="G51" s="32" t="s">
        <v>29</v>
      </c>
      <c r="H51" s="32" t="s">
        <v>30</v>
      </c>
      <c r="I51" s="32" t="s">
        <v>31</v>
      </c>
    </row>
    <row r="52" spans="2:9">
      <c r="B52" s="3" t="s">
        <v>25</v>
      </c>
      <c r="C52" s="3" t="s">
        <v>99</v>
      </c>
      <c r="D52" s="3">
        <v>1</v>
      </c>
      <c r="E52" s="3">
        <v>0.1</v>
      </c>
      <c r="F52" s="40">
        <v>6.45</v>
      </c>
      <c r="G52" s="33">
        <f t="shared" ref="G52:G56" si="4">SUM(E52*F52)</f>
        <v>0.64500000000000002</v>
      </c>
      <c r="H52" s="33">
        <f t="shared" ref="H52:H56" si="5">SUM(G52*I52)</f>
        <v>0</v>
      </c>
      <c r="I52" s="34"/>
    </row>
    <row r="53" spans="2:9">
      <c r="B53" s="3"/>
      <c r="C53" s="3" t="s">
        <v>100</v>
      </c>
      <c r="D53" s="3">
        <v>1</v>
      </c>
      <c r="E53" s="3">
        <v>1</v>
      </c>
      <c r="F53" s="40">
        <v>4.25</v>
      </c>
      <c r="G53" s="33">
        <f t="shared" si="4"/>
        <v>4.25</v>
      </c>
      <c r="H53" s="33">
        <f t="shared" si="5"/>
        <v>0</v>
      </c>
      <c r="I53" s="34"/>
    </row>
    <row r="54" spans="2:9">
      <c r="B54" s="3" t="s">
        <v>77</v>
      </c>
      <c r="C54" s="3" t="s">
        <v>80</v>
      </c>
      <c r="D54" s="3">
        <v>1</v>
      </c>
      <c r="E54" s="3">
        <f>D54/1000</f>
        <v>1E-3</v>
      </c>
      <c r="F54" s="3">
        <v>1.56</v>
      </c>
      <c r="G54" s="33">
        <f t="shared" si="4"/>
        <v>1.5600000000000002E-3</v>
      </c>
      <c r="H54" s="33">
        <f t="shared" si="5"/>
        <v>0</v>
      </c>
      <c r="I54" s="3"/>
    </row>
    <row r="55" spans="2:9">
      <c r="B55" s="3"/>
      <c r="C55" s="3" t="s">
        <v>78</v>
      </c>
      <c r="D55" s="3">
        <v>1</v>
      </c>
      <c r="E55" s="3">
        <f>D55/10</f>
        <v>0.1</v>
      </c>
      <c r="F55" s="3">
        <v>1.7</v>
      </c>
      <c r="G55" s="33">
        <f t="shared" si="4"/>
        <v>0.17</v>
      </c>
      <c r="H55" s="33">
        <f t="shared" si="5"/>
        <v>0</v>
      </c>
      <c r="I55" s="3"/>
    </row>
    <row r="56" spans="2:9">
      <c r="B56" s="3"/>
      <c r="C56" s="3" t="s">
        <v>98</v>
      </c>
      <c r="D56" s="3">
        <v>1</v>
      </c>
      <c r="E56" s="3">
        <v>1</v>
      </c>
      <c r="F56" s="3">
        <v>0.34</v>
      </c>
      <c r="G56" s="33">
        <f t="shared" si="4"/>
        <v>0.34</v>
      </c>
      <c r="H56" s="33">
        <f t="shared" si="5"/>
        <v>0</v>
      </c>
      <c r="I56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0AF4-F2BC-437D-9A0B-8D60C2ABE843}">
  <dimension ref="B2:L53"/>
  <sheetViews>
    <sheetView topLeftCell="A9" zoomScale="115" zoomScaleNormal="115" workbookViewId="0">
      <selection activeCell="I51" sqref="I51"/>
    </sheetView>
  </sheetViews>
  <sheetFormatPr defaultRowHeight="14.45"/>
  <cols>
    <col min="2" max="2" width="42" bestFit="1" customWidth="1"/>
    <col min="3" max="3" width="46.42578125" bestFit="1" customWidth="1"/>
    <col min="4" max="4" width="11.710937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14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12.543735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0.15231999999999998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0</v>
      </c>
      <c r="D8" s="37" cm="1">
        <f t="array" ref="D8">SUM(G52:G60*C3)</f>
        <v>0</v>
      </c>
    </row>
    <row r="9" spans="2:12">
      <c r="C9" s="38"/>
      <c r="D9" s="38"/>
    </row>
    <row r="10" spans="2:12">
      <c r="B10" s="1" t="s">
        <v>26</v>
      </c>
      <c r="C10" s="39">
        <f>SUM(C6:C8)</f>
        <v>12.696054999999999</v>
      </c>
      <c r="D10" s="39">
        <f>SUM(D6:D8)</f>
        <v>0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>
        <v>0.19</v>
      </c>
      <c r="E14" s="17">
        <v>22</v>
      </c>
      <c r="F14" s="17">
        <f>SUM(D14*E14)</f>
        <v>4.18</v>
      </c>
      <c r="G14" s="17">
        <f>SUM(F14*H14)</f>
        <v>0</v>
      </c>
      <c r="H14" s="28"/>
    </row>
    <row r="15" spans="2:12">
      <c r="B15" s="18"/>
      <c r="C15" s="13" t="s">
        <v>34</v>
      </c>
      <c r="D15" s="13">
        <v>2.8999999999999998E-3</v>
      </c>
      <c r="E15" s="14">
        <v>77.150000000000006</v>
      </c>
      <c r="F15" s="14">
        <f>SUM(D15*E15)</f>
        <v>0.22373499999999999</v>
      </c>
      <c r="G15" s="14">
        <f t="shared" ref="G15:G33" si="0">SUM(F15*H15)</f>
        <v>0</v>
      </c>
      <c r="H15" s="29"/>
    </row>
    <row r="16" spans="2:12">
      <c r="B16" s="19"/>
      <c r="C16" s="20" t="s">
        <v>35</v>
      </c>
      <c r="D16" s="20"/>
      <c r="E16" s="21">
        <v>22</v>
      </c>
      <c r="F16" s="21">
        <f t="shared" ref="F16:F33" si="1">SUM(D16*E16)</f>
        <v>0</v>
      </c>
      <c r="G16" s="21">
        <f t="shared" si="0"/>
        <v>0</v>
      </c>
      <c r="H16" s="30"/>
    </row>
    <row r="17" spans="2:8">
      <c r="B17" s="22" t="s">
        <v>36</v>
      </c>
      <c r="C17" s="22" t="s">
        <v>37</v>
      </c>
      <c r="D17" s="22">
        <v>0.34</v>
      </c>
      <c r="E17" s="23">
        <v>22</v>
      </c>
      <c r="F17" s="23">
        <f t="shared" si="1"/>
        <v>7.48</v>
      </c>
      <c r="G17" s="23">
        <f t="shared" si="0"/>
        <v>0</v>
      </c>
      <c r="H17" s="31"/>
    </row>
    <row r="18" spans="2:8">
      <c r="B18" s="18"/>
      <c r="C18" s="13" t="s">
        <v>38</v>
      </c>
      <c r="D18" s="13"/>
      <c r="E18" s="14">
        <v>22</v>
      </c>
      <c r="F18" s="14">
        <f t="shared" si="1"/>
        <v>0</v>
      </c>
      <c r="G18" s="14">
        <f t="shared" si="0"/>
        <v>0</v>
      </c>
      <c r="H18" s="29"/>
    </row>
    <row r="19" spans="2:8">
      <c r="B19" s="18"/>
      <c r="C19" s="13" t="s">
        <v>39</v>
      </c>
      <c r="D19" s="13"/>
      <c r="E19" s="14">
        <v>22</v>
      </c>
      <c r="F19" s="14">
        <f t="shared" si="1"/>
        <v>0</v>
      </c>
      <c r="G19" s="14">
        <f t="shared" si="0"/>
        <v>0</v>
      </c>
      <c r="H19" s="29"/>
    </row>
    <row r="20" spans="2:8">
      <c r="B20" s="18"/>
      <c r="C20" s="13" t="s">
        <v>40</v>
      </c>
      <c r="D20" s="13"/>
      <c r="E20" s="14">
        <v>22</v>
      </c>
      <c r="F20" s="14">
        <f t="shared" si="1"/>
        <v>0</v>
      </c>
      <c r="G20" s="14">
        <f t="shared" si="0"/>
        <v>0</v>
      </c>
      <c r="H20" s="29"/>
    </row>
    <row r="21" spans="2:8">
      <c r="B21" s="18"/>
      <c r="C21" s="13" t="s">
        <v>41</v>
      </c>
      <c r="D21" s="13"/>
      <c r="E21" s="14">
        <v>22</v>
      </c>
      <c r="F21" s="14">
        <f t="shared" si="1"/>
        <v>0</v>
      </c>
      <c r="G21" s="14">
        <f t="shared" si="0"/>
        <v>0</v>
      </c>
      <c r="H21" s="29"/>
    </row>
    <row r="22" spans="2:8">
      <c r="B22" s="18"/>
      <c r="C22" s="13" t="s">
        <v>42</v>
      </c>
      <c r="D22" s="13"/>
      <c r="E22" s="14">
        <v>22</v>
      </c>
      <c r="F22" s="14">
        <f t="shared" si="1"/>
        <v>0</v>
      </c>
      <c r="G22" s="14">
        <f t="shared" si="0"/>
        <v>0</v>
      </c>
      <c r="H22" s="29"/>
    </row>
    <row r="23" spans="2:8">
      <c r="B23" s="19"/>
      <c r="C23" s="20" t="s">
        <v>43</v>
      </c>
      <c r="D23" s="20"/>
      <c r="E23" s="21">
        <v>22</v>
      </c>
      <c r="F23" s="21">
        <f t="shared" si="1"/>
        <v>0</v>
      </c>
      <c r="G23" s="21">
        <f t="shared" si="0"/>
        <v>0</v>
      </c>
      <c r="H23" s="30"/>
    </row>
    <row r="24" spans="2:8">
      <c r="B24" s="22" t="s">
        <v>44</v>
      </c>
      <c r="C24" s="22" t="s">
        <v>45</v>
      </c>
      <c r="D24" s="22"/>
      <c r="E24" s="23">
        <v>22</v>
      </c>
      <c r="F24" s="23">
        <f t="shared" si="1"/>
        <v>0</v>
      </c>
      <c r="G24" s="23">
        <f t="shared" si="0"/>
        <v>0</v>
      </c>
      <c r="H24" s="31"/>
    </row>
    <row r="25" spans="2:8">
      <c r="B25" s="18"/>
      <c r="C25" s="13" t="s">
        <v>46</v>
      </c>
      <c r="D25" s="13"/>
      <c r="E25" s="14">
        <v>22</v>
      </c>
      <c r="F25" s="14">
        <f t="shared" si="1"/>
        <v>0</v>
      </c>
      <c r="G25" s="14">
        <f t="shared" si="0"/>
        <v>0</v>
      </c>
      <c r="H25" s="29"/>
    </row>
    <row r="26" spans="2:8">
      <c r="B26" s="18"/>
      <c r="C26" s="13" t="s">
        <v>47</v>
      </c>
      <c r="D26" s="13"/>
      <c r="E26" s="14">
        <v>22</v>
      </c>
      <c r="F26" s="14">
        <f t="shared" si="1"/>
        <v>0</v>
      </c>
      <c r="G26" s="14">
        <f t="shared" si="0"/>
        <v>0</v>
      </c>
      <c r="H26" s="29"/>
    </row>
    <row r="27" spans="2:8">
      <c r="B27" s="18"/>
      <c r="C27" s="13" t="s">
        <v>48</v>
      </c>
      <c r="D27" s="13"/>
      <c r="E27" s="14">
        <v>22</v>
      </c>
      <c r="F27" s="14">
        <f t="shared" si="1"/>
        <v>0</v>
      </c>
      <c r="G27" s="14">
        <f t="shared" si="0"/>
        <v>0</v>
      </c>
      <c r="H27" s="29"/>
    </row>
    <row r="28" spans="2:8">
      <c r="B28" s="19"/>
      <c r="C28" s="20" t="s">
        <v>49</v>
      </c>
      <c r="D28" s="20"/>
      <c r="E28" s="21">
        <v>22</v>
      </c>
      <c r="F28" s="21">
        <f t="shared" si="1"/>
        <v>0</v>
      </c>
      <c r="G28" s="21">
        <f t="shared" si="0"/>
        <v>0</v>
      </c>
      <c r="H28" s="30"/>
    </row>
    <row r="29" spans="2:8">
      <c r="B29" s="22" t="s">
        <v>50</v>
      </c>
      <c r="C29" s="22" t="s">
        <v>51</v>
      </c>
      <c r="D29" s="22"/>
      <c r="E29" s="23">
        <v>22</v>
      </c>
      <c r="F29" s="23">
        <f t="shared" si="1"/>
        <v>0</v>
      </c>
      <c r="G29" s="23">
        <f t="shared" si="0"/>
        <v>0</v>
      </c>
      <c r="H29" s="31"/>
    </row>
    <row r="30" spans="2:8">
      <c r="B30" s="18"/>
      <c r="C30" s="13" t="s">
        <v>52</v>
      </c>
      <c r="D30" s="13"/>
      <c r="E30" s="14">
        <v>22</v>
      </c>
      <c r="F30" s="14">
        <f t="shared" si="1"/>
        <v>0</v>
      </c>
      <c r="G30" s="14">
        <f t="shared" si="0"/>
        <v>0</v>
      </c>
      <c r="H30" s="29"/>
    </row>
    <row r="31" spans="2:8">
      <c r="B31" s="20"/>
      <c r="C31" s="20" t="s">
        <v>53</v>
      </c>
      <c r="D31" s="20"/>
      <c r="E31" s="21">
        <v>22</v>
      </c>
      <c r="F31" s="21">
        <f t="shared" si="1"/>
        <v>0</v>
      </c>
      <c r="G31" s="21">
        <f t="shared" si="0"/>
        <v>0</v>
      </c>
      <c r="H31" s="30"/>
    </row>
    <row r="32" spans="2:8">
      <c r="B32" s="13" t="s">
        <v>54</v>
      </c>
      <c r="C32" s="13" t="s">
        <v>55</v>
      </c>
      <c r="D32" s="13"/>
      <c r="E32" s="14">
        <v>22</v>
      </c>
      <c r="F32" s="14">
        <f t="shared" si="1"/>
        <v>0</v>
      </c>
      <c r="G32" s="14">
        <f t="shared" si="0"/>
        <v>0</v>
      </c>
      <c r="H32" s="29"/>
    </row>
    <row r="33" spans="2:8">
      <c r="B33" s="13"/>
      <c r="C33" s="13" t="s">
        <v>56</v>
      </c>
      <c r="D33" s="13"/>
      <c r="E33" s="14">
        <v>22</v>
      </c>
      <c r="F33" s="14">
        <f t="shared" si="1"/>
        <v>0</v>
      </c>
      <c r="G33" s="14">
        <f t="shared" si="0"/>
        <v>0</v>
      </c>
      <c r="H33" s="29"/>
    </row>
    <row r="34" spans="2:8">
      <c r="B34" s="41" t="s">
        <v>57</v>
      </c>
      <c r="C34" s="41" t="s">
        <v>58</v>
      </c>
      <c r="D34" s="41">
        <v>0.02</v>
      </c>
      <c r="E34" s="42">
        <v>22</v>
      </c>
      <c r="F34" s="42">
        <f>SUM(D34*E34)</f>
        <v>0.44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0.01</v>
      </c>
      <c r="E35" s="42">
        <v>22</v>
      </c>
      <c r="F35" s="42">
        <f>SUM(D35*E35)</f>
        <v>0.22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1.2E-2</v>
      </c>
      <c r="E39" s="7">
        <v>9.36</v>
      </c>
      <c r="F39" s="7">
        <f>SUM(D39*E39)</f>
        <v>0.11231999999999999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8" ht="15" thickBot="1">
      <c r="B51" s="32" t="s">
        <v>20</v>
      </c>
      <c r="C51" s="32" t="s">
        <v>61</v>
      </c>
      <c r="D51" s="32" t="s">
        <v>18</v>
      </c>
      <c r="E51" s="32" t="s">
        <v>21</v>
      </c>
      <c r="F51" s="32" t="s">
        <v>29</v>
      </c>
      <c r="G51" s="32" t="s">
        <v>30</v>
      </c>
      <c r="H51" s="32" t="s">
        <v>31</v>
      </c>
    </row>
    <row r="52" spans="2:8">
      <c r="B52" s="3" t="s">
        <v>25</v>
      </c>
      <c r="C52" s="3" t="s">
        <v>101</v>
      </c>
      <c r="D52" s="3"/>
      <c r="E52" s="33"/>
      <c r="F52" s="33">
        <f>SUM(D52*E52)</f>
        <v>0</v>
      </c>
      <c r="G52" s="33">
        <f>SUM(F52*H52)</f>
        <v>0</v>
      </c>
      <c r="H52" s="34"/>
    </row>
    <row r="53" spans="2:8">
      <c r="B53" s="3"/>
      <c r="C53" s="3" t="s">
        <v>102</v>
      </c>
      <c r="D53" s="3"/>
      <c r="E53" s="33"/>
      <c r="F53" s="33">
        <f>SUM(D53*E53)</f>
        <v>0</v>
      </c>
      <c r="G53" s="33">
        <f>SUM(F53*H53)</f>
        <v>0</v>
      </c>
      <c r="H53" s="3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12CD-D49E-4784-90F9-2B795CE7F2A6}">
  <dimension ref="B2:L53"/>
  <sheetViews>
    <sheetView tabSelected="1" zoomScaleNormal="100" workbookViewId="0">
      <selection activeCell="C4" sqref="C4"/>
    </sheetView>
  </sheetViews>
  <sheetFormatPr defaultRowHeight="14.45"/>
  <cols>
    <col min="2" max="2" width="42" bestFit="1" customWidth="1"/>
    <col min="3" max="3" width="46.425781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15</v>
      </c>
      <c r="C3" s="36">
        <v>100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2068.3735000000001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22.72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SUM(F52:F60*C3)</f>
        <v>0</v>
      </c>
      <c r="D8" s="37" cm="1">
        <f t="array" ref="D8">SUM(G52:G53*C3)</f>
        <v>0</v>
      </c>
    </row>
    <row r="9" spans="2:12">
      <c r="C9" s="38"/>
      <c r="D9" s="38"/>
    </row>
    <row r="10" spans="2:12">
      <c r="B10" s="1" t="s">
        <v>26</v>
      </c>
      <c r="C10" s="39">
        <f>SUM(C6:C8)</f>
        <v>2091.0934999999999</v>
      </c>
      <c r="D10" s="39">
        <f>SUM(D6:D8)</f>
        <v>0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>
        <v>0.3</v>
      </c>
      <c r="E14" s="17">
        <v>22</v>
      </c>
      <c r="F14" s="17">
        <f>SUM(D14*E14)</f>
        <v>6.6</v>
      </c>
      <c r="G14" s="17">
        <f>SUM(F14*H14)</f>
        <v>0</v>
      </c>
      <c r="H14" s="28"/>
    </row>
    <row r="15" spans="2:12">
      <c r="B15" s="18"/>
      <c r="C15" s="13" t="s">
        <v>34</v>
      </c>
      <c r="D15" s="14">
        <v>2.8999999999999998E-3</v>
      </c>
      <c r="E15" s="14">
        <v>77.150000000000006</v>
      </c>
      <c r="F15" s="14">
        <f t="shared" ref="F15:F33" si="0">SUM(D15*E15)</f>
        <v>0.22373499999999999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>
        <v>22</v>
      </c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>
        <v>0.52</v>
      </c>
      <c r="E17" s="23">
        <v>22</v>
      </c>
      <c r="F17" s="23">
        <f t="shared" si="0"/>
        <v>11.440000000000001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>
        <v>22</v>
      </c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>
        <v>22</v>
      </c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>
        <v>22</v>
      </c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>
        <v>22</v>
      </c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>
        <v>22</v>
      </c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>
        <v>22</v>
      </c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>
        <v>22</v>
      </c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>
        <v>22</v>
      </c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>
        <v>22</v>
      </c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>
        <v>22</v>
      </c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>
        <v>22</v>
      </c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>
        <v>22</v>
      </c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>
        <v>22</v>
      </c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>
        <v>22</v>
      </c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>
        <v>22</v>
      </c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>
        <v>22</v>
      </c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7.0000000000000007E-2</v>
      </c>
      <c r="E34" s="42">
        <v>22</v>
      </c>
      <c r="F34" s="42">
        <f>SUM(D34*E34)</f>
        <v>1.54</v>
      </c>
      <c r="G34" s="42">
        <f>SUM(F34*H34)</f>
        <v>0</v>
      </c>
      <c r="H34" s="43"/>
    </row>
    <row r="35" spans="2:8">
      <c r="B35" s="41" t="s">
        <v>59</v>
      </c>
      <c r="C35" s="41" t="s">
        <v>60</v>
      </c>
      <c r="D35" s="41">
        <v>0.04</v>
      </c>
      <c r="E35" s="42">
        <v>22</v>
      </c>
      <c r="F35" s="42">
        <f>SUM(D35*E35)</f>
        <v>0.88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>
        <v>0.02</v>
      </c>
      <c r="E39" s="7">
        <v>9.36</v>
      </c>
      <c r="F39" s="7">
        <f>SUM(D39*E39)</f>
        <v>0.18720000000000001</v>
      </c>
      <c r="G39" s="7">
        <f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ref="F40:F47" si="2">SUM(D40*E40)</f>
        <v>0</v>
      </c>
      <c r="G40" s="9">
        <f t="shared" ref="G40:G47" si="3">SUM(F40*H40)</f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8" ht="15" thickBot="1">
      <c r="B51" s="32" t="s">
        <v>20</v>
      </c>
      <c r="C51" s="32" t="s">
        <v>61</v>
      </c>
      <c r="D51" s="32" t="s">
        <v>18</v>
      </c>
      <c r="E51" s="32" t="s">
        <v>21</v>
      </c>
      <c r="F51" s="32" t="s">
        <v>29</v>
      </c>
      <c r="G51" s="32" t="s">
        <v>30</v>
      </c>
      <c r="H51" s="32" t="s">
        <v>31</v>
      </c>
    </row>
    <row r="52" spans="2:8">
      <c r="B52" s="3" t="s">
        <v>25</v>
      </c>
      <c r="C52" s="3" t="s">
        <v>101</v>
      </c>
      <c r="D52" s="3"/>
      <c r="E52" s="33"/>
      <c r="F52" s="33">
        <f>SUM(D52*E52)</f>
        <v>0</v>
      </c>
      <c r="G52" s="33">
        <f>SUM(F52*H52)</f>
        <v>0</v>
      </c>
      <c r="H52" s="34"/>
    </row>
    <row r="53" spans="2:8">
      <c r="B53" s="3"/>
      <c r="C53" s="3" t="s">
        <v>102</v>
      </c>
      <c r="D53" s="3"/>
      <c r="E53" s="33"/>
      <c r="F53" s="33">
        <f>SUM(D53*E53)</f>
        <v>0</v>
      </c>
      <c r="G53" s="33">
        <f>SUM(F53*H53)</f>
        <v>0</v>
      </c>
      <c r="H53" s="3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8355-4D9F-4FFF-A2BF-BC5EEA7D6C96}">
  <dimension ref="B2:L57"/>
  <sheetViews>
    <sheetView topLeftCell="A18" zoomScale="115" zoomScaleNormal="115" workbookViewId="0">
      <selection activeCell="D9" sqref="D9"/>
    </sheetView>
  </sheetViews>
  <sheetFormatPr defaultRowHeight="14.45"/>
  <cols>
    <col min="2" max="2" width="42" bestFit="1" customWidth="1"/>
    <col min="3" max="3" width="42.2851562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15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SUM(F14:F35*C3)</f>
        <v>1.8290000000000002</v>
      </c>
      <c r="D6" s="37" cm="1">
        <f t="array" ref="D6">SUM(G14:G35*C3)</f>
        <v>0</v>
      </c>
    </row>
    <row r="7" spans="2:12">
      <c r="B7" s="4" t="s">
        <v>24</v>
      </c>
      <c r="C7" s="37" cm="1">
        <f t="array" ref="C7">SUM(F39:F47*C3)</f>
        <v>0.04</v>
      </c>
      <c r="D7" s="37" cm="1">
        <f t="array" ref="D7">SUM(G39:G47*C3)</f>
        <v>0</v>
      </c>
    </row>
    <row r="8" spans="2:12">
      <c r="B8" s="4" t="s">
        <v>25</v>
      </c>
      <c r="C8" s="37" cm="1">
        <f t="array" ref="C8">SUM(G52:G60*C3)</f>
        <v>0.92059999999999997</v>
      </c>
      <c r="D8" s="37" cm="1">
        <f t="array" ref="D8">SUM(G52:G60*C3)</f>
        <v>0.92059999999999997</v>
      </c>
    </row>
    <row r="9" spans="2:12">
      <c r="C9" s="38"/>
      <c r="D9" s="38"/>
    </row>
    <row r="10" spans="2:12">
      <c r="B10" s="1" t="s">
        <v>26</v>
      </c>
      <c r="C10" s="39">
        <f>SUM(C6:C8)</f>
        <v>2.7896000000000001</v>
      </c>
      <c r="D10" s="39">
        <f>SUM(D6:D8)</f>
        <v>0.92059999999999997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>
        <v>22</v>
      </c>
      <c r="F14" s="17">
        <f t="shared" ref="F14:F34" si="0">SUM(D14*E14)</f>
        <v>0</v>
      </c>
      <c r="G14" s="17">
        <f t="shared" ref="G14:G34" si="1">SUM(F14*H14)</f>
        <v>0</v>
      </c>
      <c r="H14" s="28"/>
    </row>
    <row r="15" spans="2:12">
      <c r="B15" s="18"/>
      <c r="C15" s="13" t="s">
        <v>34</v>
      </c>
      <c r="D15" s="13">
        <v>0.02</v>
      </c>
      <c r="E15" s="14">
        <v>77.150000000000006</v>
      </c>
      <c r="F15" s="14">
        <f t="shared" si="0"/>
        <v>1.5430000000000001</v>
      </c>
      <c r="G15" s="14">
        <f t="shared" si="1"/>
        <v>0</v>
      </c>
      <c r="H15" s="29"/>
    </row>
    <row r="16" spans="2:12">
      <c r="B16" s="19"/>
      <c r="C16" s="20" t="s">
        <v>35</v>
      </c>
      <c r="D16" s="20"/>
      <c r="E16" s="21">
        <v>22</v>
      </c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/>
      <c r="E17" s="23">
        <v>22</v>
      </c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>
        <v>22</v>
      </c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>
        <v>22</v>
      </c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>
        <v>22</v>
      </c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>
        <v>22</v>
      </c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>
        <v>22</v>
      </c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>
        <v>22</v>
      </c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>
        <v>22</v>
      </c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>
        <v>22</v>
      </c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>
        <v>22</v>
      </c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>
        <v>22</v>
      </c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>
        <v>22</v>
      </c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>
        <v>22</v>
      </c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>
        <v>22</v>
      </c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>
        <v>22</v>
      </c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>
        <v>22</v>
      </c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>
        <v>22</v>
      </c>
      <c r="F33" s="14">
        <f t="shared" si="0"/>
        <v>0</v>
      </c>
      <c r="G33" s="14">
        <f t="shared" si="1"/>
        <v>0</v>
      </c>
      <c r="H33" s="29"/>
    </row>
    <row r="34" spans="2:8">
      <c r="B34" s="41" t="s">
        <v>57</v>
      </c>
      <c r="C34" s="41" t="s">
        <v>58</v>
      </c>
      <c r="D34" s="41">
        <v>8.0000000000000002E-3</v>
      </c>
      <c r="E34" s="42">
        <v>22</v>
      </c>
      <c r="F34" s="42">
        <f t="shared" si="0"/>
        <v>0.17599999999999999</v>
      </c>
      <c r="G34" s="42">
        <f t="shared" si="1"/>
        <v>0</v>
      </c>
      <c r="H34" s="43"/>
    </row>
    <row r="35" spans="2:8">
      <c r="B35" s="41" t="s">
        <v>59</v>
      </c>
      <c r="C35" s="41" t="s">
        <v>60</v>
      </c>
      <c r="D35" s="41">
        <v>5.0000000000000001E-3</v>
      </c>
      <c r="E35" s="42">
        <v>22</v>
      </c>
      <c r="F35" s="42">
        <f>SUM(D35*E35)</f>
        <v>0.11</v>
      </c>
      <c r="G35" s="42">
        <f>SUM(F35*H35)</f>
        <v>0</v>
      </c>
      <c r="H35" s="43"/>
    </row>
    <row r="38" spans="2:8" ht="15" thickBot="1">
      <c r="B38" s="12" t="s">
        <v>20</v>
      </c>
      <c r="C38" s="12" t="s">
        <v>61</v>
      </c>
      <c r="D38" s="12" t="s">
        <v>18</v>
      </c>
      <c r="E38" s="12" t="s">
        <v>21</v>
      </c>
      <c r="F38" s="12" t="s">
        <v>29</v>
      </c>
      <c r="G38" s="12" t="s">
        <v>30</v>
      </c>
      <c r="H38" s="12" t="s">
        <v>31</v>
      </c>
    </row>
    <row r="39" spans="2:8">
      <c r="B39" s="6" t="s">
        <v>62</v>
      </c>
      <c r="C39" s="6" t="s">
        <v>63</v>
      </c>
      <c r="D39" s="6"/>
      <c r="E39" s="7">
        <v>9.36</v>
      </c>
      <c r="F39" s="7">
        <f t="shared" ref="F39:F47" si="2">SUM(D39*E39)</f>
        <v>0</v>
      </c>
      <c r="G39" s="7">
        <f t="shared" ref="G39:G47" si="3">SUM(F39*H39)</f>
        <v>0</v>
      </c>
      <c r="H39" s="24"/>
    </row>
    <row r="40" spans="2:8">
      <c r="B40" s="8" t="s">
        <v>64</v>
      </c>
      <c r="C40" s="8" t="s">
        <v>65</v>
      </c>
      <c r="D40" s="8"/>
      <c r="E40" s="9"/>
      <c r="F40" s="9">
        <f t="shared" si="2"/>
        <v>0</v>
      </c>
      <c r="G40" s="9">
        <f t="shared" si="3"/>
        <v>0</v>
      </c>
      <c r="H40" s="25"/>
    </row>
    <row r="41" spans="2:8">
      <c r="B41" s="2"/>
      <c r="C41" s="2" t="s">
        <v>66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2"/>
      <c r="C43" s="2" t="s">
        <v>68</v>
      </c>
      <c r="D43" s="2"/>
      <c r="E43" s="5"/>
      <c r="F43" s="5">
        <f t="shared" si="2"/>
        <v>0</v>
      </c>
      <c r="G43" s="5">
        <f t="shared" si="3"/>
        <v>0</v>
      </c>
      <c r="H43" s="26"/>
    </row>
    <row r="44" spans="2:8">
      <c r="B44" s="6"/>
      <c r="C44" s="6" t="s">
        <v>69</v>
      </c>
      <c r="D44" s="6"/>
      <c r="E44" s="7"/>
      <c r="F44" s="7">
        <f t="shared" si="2"/>
        <v>0</v>
      </c>
      <c r="G44" s="7">
        <f t="shared" si="3"/>
        <v>0</v>
      </c>
      <c r="H44" s="24"/>
    </row>
    <row r="45" spans="2:8">
      <c r="B45" s="10" t="s">
        <v>70</v>
      </c>
      <c r="C45" s="10" t="s">
        <v>71</v>
      </c>
      <c r="D45" s="10">
        <v>1</v>
      </c>
      <c r="E45" s="11">
        <v>0.04</v>
      </c>
      <c r="F45" s="11">
        <f t="shared" si="2"/>
        <v>0.04</v>
      </c>
      <c r="G45" s="11">
        <f t="shared" si="3"/>
        <v>0</v>
      </c>
      <c r="H45" s="27"/>
    </row>
    <row r="46" spans="2:8">
      <c r="B46" s="2" t="s">
        <v>72</v>
      </c>
      <c r="C46" s="2" t="s">
        <v>73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47" spans="2:8">
      <c r="B47" s="2"/>
      <c r="C47" s="2" t="s">
        <v>74</v>
      </c>
      <c r="D47" s="2"/>
      <c r="E47" s="5"/>
      <c r="F47" s="5">
        <f t="shared" si="2"/>
        <v>0</v>
      </c>
      <c r="G47" s="5">
        <f t="shared" si="3"/>
        <v>0</v>
      </c>
      <c r="H47" s="26"/>
    </row>
    <row r="51" spans="2:8" ht="15" thickBot="1">
      <c r="B51" s="32" t="s">
        <v>20</v>
      </c>
      <c r="C51" s="32" t="s">
        <v>61</v>
      </c>
      <c r="D51" s="32" t="s">
        <v>18</v>
      </c>
      <c r="E51" s="32" t="s">
        <v>21</v>
      </c>
      <c r="F51" s="32" t="s">
        <v>29</v>
      </c>
      <c r="G51" s="32" t="s">
        <v>30</v>
      </c>
      <c r="H51" s="32" t="s">
        <v>31</v>
      </c>
    </row>
    <row r="52" spans="2:8">
      <c r="B52" s="3" t="s">
        <v>25</v>
      </c>
      <c r="C52" s="55" t="s">
        <v>103</v>
      </c>
      <c r="D52" s="55">
        <v>1</v>
      </c>
      <c r="E52" s="55">
        <v>0.05</v>
      </c>
      <c r="F52" s="55">
        <v>6.95</v>
      </c>
      <c r="G52" s="33">
        <f t="shared" ref="G52:G60" si="4">SUM(E52*F52)</f>
        <v>0.34750000000000003</v>
      </c>
      <c r="H52" s="33">
        <f t="shared" ref="H52" si="5">SUM(G52*I52)</f>
        <v>0</v>
      </c>
    </row>
    <row r="53" spans="2:8">
      <c r="B53" s="3"/>
      <c r="C53" s="55" t="s">
        <v>104</v>
      </c>
      <c r="D53" s="55">
        <v>1</v>
      </c>
      <c r="E53" s="55">
        <v>0.05</v>
      </c>
      <c r="F53" s="55">
        <v>6.95</v>
      </c>
      <c r="G53" s="33">
        <f t="shared" si="4"/>
        <v>0.34750000000000003</v>
      </c>
      <c r="H53" s="54"/>
    </row>
    <row r="54" spans="2:8">
      <c r="B54" s="3" t="s">
        <v>77</v>
      </c>
      <c r="C54" s="3" t="s">
        <v>86</v>
      </c>
      <c r="D54" s="3">
        <v>1</v>
      </c>
      <c r="E54" s="3">
        <f t="shared" ref="E54:E60" si="6">D54/100</f>
        <v>0.01</v>
      </c>
      <c r="F54" s="3">
        <v>1.35</v>
      </c>
      <c r="G54" s="33">
        <f t="shared" si="4"/>
        <v>1.3500000000000002E-2</v>
      </c>
      <c r="H54" s="33">
        <f t="shared" ref="H54:H60" si="7">SUM(G54*I54)</f>
        <v>0</v>
      </c>
    </row>
    <row r="55" spans="2:8">
      <c r="B55" s="3"/>
      <c r="C55" s="3" t="s">
        <v>78</v>
      </c>
      <c r="D55" s="3">
        <v>1</v>
      </c>
      <c r="E55" s="3">
        <f t="shared" si="6"/>
        <v>0.01</v>
      </c>
      <c r="F55" s="3">
        <v>1.7</v>
      </c>
      <c r="G55" s="33">
        <f t="shared" si="4"/>
        <v>1.7000000000000001E-2</v>
      </c>
      <c r="H55" s="33">
        <f t="shared" si="7"/>
        <v>0</v>
      </c>
    </row>
    <row r="56" spans="2:8">
      <c r="B56" s="3"/>
      <c r="C56" s="3" t="s">
        <v>79</v>
      </c>
      <c r="D56" s="3">
        <v>1</v>
      </c>
      <c r="E56" s="3">
        <f t="shared" si="6"/>
        <v>0.01</v>
      </c>
      <c r="F56" s="3">
        <v>17.95</v>
      </c>
      <c r="G56" s="33">
        <f t="shared" si="4"/>
        <v>0.17949999999999999</v>
      </c>
      <c r="H56" s="33">
        <f t="shared" si="7"/>
        <v>0</v>
      </c>
    </row>
    <row r="57" spans="2:8">
      <c r="B57" s="3"/>
      <c r="C57" s="3" t="s">
        <v>80</v>
      </c>
      <c r="D57" s="3">
        <v>1</v>
      </c>
      <c r="E57" s="3">
        <f t="shared" si="6"/>
        <v>0.01</v>
      </c>
      <c r="F57" s="3">
        <v>1.56</v>
      </c>
      <c r="G57" s="33">
        <f t="shared" si="4"/>
        <v>1.5600000000000001E-2</v>
      </c>
      <c r="H57" s="33">
        <f t="shared" si="7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1ECF-0291-4146-8226-5DF51C47011C}">
  <dimension ref="B2:L52"/>
  <sheetViews>
    <sheetView zoomScaleNormal="100" workbookViewId="0">
      <selection activeCell="B3" sqref="B3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105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24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25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26</v>
      </c>
      <c r="C10" s="39">
        <f>SUM(C6:C8)</f>
        <v>0</v>
      </c>
      <c r="D10" s="39">
        <f>SUM(D6:D8)</f>
        <v>0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20</v>
      </c>
      <c r="C37" s="12" t="s">
        <v>61</v>
      </c>
      <c r="D37" s="12" t="s">
        <v>18</v>
      </c>
      <c r="E37" s="12" t="s">
        <v>21</v>
      </c>
      <c r="F37" s="12" t="s">
        <v>29</v>
      </c>
      <c r="G37" s="12" t="s">
        <v>30</v>
      </c>
      <c r="H37" s="12" t="s">
        <v>31</v>
      </c>
    </row>
    <row r="38" spans="2:8">
      <c r="B38" s="6" t="s">
        <v>106</v>
      </c>
      <c r="C38" s="6" t="s">
        <v>107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64</v>
      </c>
      <c r="C39" s="8" t="s">
        <v>65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66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67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68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69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108</v>
      </c>
      <c r="C44" s="10" t="s">
        <v>109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72</v>
      </c>
      <c r="C45" s="2" t="s">
        <v>73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74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20</v>
      </c>
      <c r="C50" s="32" t="s">
        <v>61</v>
      </c>
      <c r="D50" s="32" t="s">
        <v>18</v>
      </c>
      <c r="E50" s="32" t="s">
        <v>21</v>
      </c>
      <c r="F50" s="32" t="s">
        <v>29</v>
      </c>
      <c r="G50" s="32" t="s">
        <v>30</v>
      </c>
      <c r="H50" s="32" t="s">
        <v>31</v>
      </c>
    </row>
    <row r="51" spans="2:8">
      <c r="B51" s="3" t="s">
        <v>25</v>
      </c>
      <c r="C51" s="3" t="s">
        <v>101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102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18F4-1B6E-4E8B-85F4-DC30D1D62B40}">
  <dimension ref="B2:L52"/>
  <sheetViews>
    <sheetView zoomScaleNormal="100" workbookViewId="0">
      <selection activeCell="E14" sqref="E14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17</v>
      </c>
      <c r="C2" s="1" t="s">
        <v>18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110</v>
      </c>
      <c r="C3" s="36">
        <v>1</v>
      </c>
    </row>
    <row r="5" spans="2:12" ht="15" thickBot="1">
      <c r="B5" s="35" t="s">
        <v>20</v>
      </c>
      <c r="C5" s="35" t="s">
        <v>21</v>
      </c>
      <c r="D5" s="35" t="s">
        <v>22</v>
      </c>
    </row>
    <row r="6" spans="2:12">
      <c r="B6" s="4" t="s">
        <v>23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24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25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26</v>
      </c>
      <c r="C10" s="39">
        <f>SUM(C6:C8)</f>
        <v>0</v>
      </c>
      <c r="D10" s="39">
        <f>SUM(D6:D8)</f>
        <v>0</v>
      </c>
    </row>
    <row r="13" spans="2:12" ht="15" thickBot="1">
      <c r="B13" s="15" t="s">
        <v>27</v>
      </c>
      <c r="C13" s="15" t="s">
        <v>28</v>
      </c>
      <c r="D13" s="15" t="s">
        <v>18</v>
      </c>
      <c r="E13" s="15" t="s">
        <v>21</v>
      </c>
      <c r="F13" s="15" t="s">
        <v>29</v>
      </c>
      <c r="G13" s="15" t="s">
        <v>30</v>
      </c>
      <c r="H13" s="15" t="s">
        <v>31</v>
      </c>
    </row>
    <row r="14" spans="2:12">
      <c r="B14" s="16" t="s">
        <v>32</v>
      </c>
      <c r="C14" s="16" t="s">
        <v>33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34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35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36</v>
      </c>
      <c r="C17" s="22" t="s">
        <v>37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38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39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40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41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42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43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44</v>
      </c>
      <c r="C24" s="22" t="s">
        <v>45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46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47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48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49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50</v>
      </c>
      <c r="C29" s="22" t="s">
        <v>51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52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53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54</v>
      </c>
      <c r="C32" s="13" t="s">
        <v>55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56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20</v>
      </c>
      <c r="C37" s="12" t="s">
        <v>61</v>
      </c>
      <c r="D37" s="12" t="s">
        <v>18</v>
      </c>
      <c r="E37" s="12" t="s">
        <v>21</v>
      </c>
      <c r="F37" s="12" t="s">
        <v>29</v>
      </c>
      <c r="G37" s="12" t="s">
        <v>30</v>
      </c>
      <c r="H37" s="12" t="s">
        <v>31</v>
      </c>
    </row>
    <row r="38" spans="2:8">
      <c r="B38" s="6" t="s">
        <v>106</v>
      </c>
      <c r="C38" s="6" t="s">
        <v>107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64</v>
      </c>
      <c r="C39" s="8" t="s">
        <v>65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66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67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68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69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108</v>
      </c>
      <c r="C44" s="10" t="s">
        <v>109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72</v>
      </c>
      <c r="C45" s="2" t="s">
        <v>73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74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20</v>
      </c>
      <c r="C50" s="32" t="s">
        <v>61</v>
      </c>
      <c r="D50" s="32" t="s">
        <v>18</v>
      </c>
      <c r="E50" s="32" t="s">
        <v>21</v>
      </c>
      <c r="F50" s="32" t="s">
        <v>29</v>
      </c>
      <c r="G50" s="32" t="s">
        <v>30</v>
      </c>
      <c r="H50" s="32" t="s">
        <v>31</v>
      </c>
    </row>
    <row r="51" spans="2:8">
      <c r="B51" s="3" t="s">
        <v>25</v>
      </c>
      <c r="C51" s="3" t="s">
        <v>101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102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93F67C4DD9C4A9F928FA93702FFD3" ma:contentTypeVersion="13" ma:contentTypeDescription="Een nieuw document maken." ma:contentTypeScope="" ma:versionID="2f06b32ab403c8e6eb4e266c5f525e97">
  <xsd:schema xmlns:xsd="http://www.w3.org/2001/XMLSchema" xmlns:xs="http://www.w3.org/2001/XMLSchema" xmlns:p="http://schemas.microsoft.com/office/2006/metadata/properties" xmlns:ns2="d8918c83-ba9c-4e86-9e7b-79673a5408a7" xmlns:ns3="4f51ab07-23d0-4b16-9146-fc62f73565fb" targetNamespace="http://schemas.microsoft.com/office/2006/metadata/properties" ma:root="true" ma:fieldsID="e3686b92959f1e781dd55b1b8835b791" ns2:_="" ns3:_="">
    <xsd:import namespace="d8918c83-ba9c-4e86-9e7b-79673a5408a7"/>
    <xsd:import namespace="4f51ab07-23d0-4b16-9146-fc62f7356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18c83-ba9c-4e86-9e7b-79673a540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b99c9bf4-d278-4956-b571-4365f6ed0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1ab07-23d0-4b16-9146-fc62f7356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555b07-7a59-4b65-973b-8ba3d6e7266e}" ma:internalName="TaxCatchAll" ma:showField="CatchAllData" ma:web="4f51ab07-23d0-4b16-9146-fc62f7356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918c83-ba9c-4e86-9e7b-79673a5408a7">
      <Terms xmlns="http://schemas.microsoft.com/office/infopath/2007/PartnerControls"/>
    </lcf76f155ced4ddcb4097134ff3c332f>
    <TaxCatchAll xmlns="4f51ab07-23d0-4b16-9146-fc62f73565fb" xsi:nil="true"/>
  </documentManagement>
</p:properties>
</file>

<file path=customXml/itemProps1.xml><?xml version="1.0" encoding="utf-8"?>
<ds:datastoreItem xmlns:ds="http://schemas.openxmlformats.org/officeDocument/2006/customXml" ds:itemID="{703BA889-66D2-4F86-8EEC-3F1A867613E9}"/>
</file>

<file path=customXml/itemProps2.xml><?xml version="1.0" encoding="utf-8"?>
<ds:datastoreItem xmlns:ds="http://schemas.openxmlformats.org/officeDocument/2006/customXml" ds:itemID="{C1320F71-9A77-4220-BEC9-AC76D22C3657}"/>
</file>

<file path=customXml/itemProps3.xml><?xml version="1.0" encoding="utf-8"?>
<ds:datastoreItem xmlns:ds="http://schemas.openxmlformats.org/officeDocument/2006/customXml" ds:itemID="{C6885925-E5A3-4682-A2F2-771817D08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Piter Brouwer</dc:creator>
  <cp:keywords/>
  <dc:description/>
  <cp:lastModifiedBy/>
  <cp:revision/>
  <dcterms:created xsi:type="dcterms:W3CDTF">2025-05-07T13:04:51Z</dcterms:created>
  <dcterms:modified xsi:type="dcterms:W3CDTF">2025-07-09T20:17:24Z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0x01010053B93F67C4DD9C4A9F928FA93702FFD3</vt:lpwstr>
  </property>
  <property fmtid="{D5CDD505-2E9C-101B-9397-08002B2CF9AE}" pid="3" name="MediaServiceImageTags">
    <vt:lpwstr/>
  </property>
</Properties>
</file>